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528"/>
  <workbookPr defaultThemeVersion="166925"/>
  <mc:AlternateContent xmlns:mc="http://schemas.openxmlformats.org/markup-compatibility/2006">
    <mc:Choice Requires="x15">
      <x15ac:absPath xmlns:x15ac="http://schemas.microsoft.com/office/spreadsheetml/2010/11/ac" url="C:\Users\AIB\Desktop\articol\"/>
    </mc:Choice>
  </mc:AlternateContent>
  <bookViews>
    <workbookView xWindow="0" yWindow="0" windowWidth="14380" windowHeight="3500" xr2:uid="{00000000-000D-0000-FFFF-FFFF00000000}"/>
  </bookViews>
  <sheets>
    <sheet name="Simulator" sheetId="1" r:id="rId1"/>
    <sheet name="Simulator_impozit0" sheetId="5" r:id="rId2"/>
    <sheet name="Calcul_deduceri" sheetId="2" r:id="rId3"/>
    <sheet name="Modificari_01012018" sheetId="6" r:id="rId4"/>
    <sheet name="Majorari5%" sheetId="7" r:id="rId5"/>
    <sheet name="Majorari10%" sheetId="8" r:id="rId6"/>
  </sheets>
  <definedNames>
    <definedName name="_xlnm._FilterDatabase" localSheetId="3" hidden="1">Modificari_01012018!$B$3:$K$63</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 l="1"/>
  <c r="D20" i="1" s="1"/>
  <c r="I62" i="6"/>
  <c r="J62" i="6"/>
  <c r="K62" i="6"/>
  <c r="L62" i="6"/>
  <c r="M62" i="6"/>
  <c r="I63" i="6"/>
  <c r="J63" i="6"/>
  <c r="K63" i="6"/>
  <c r="L63" i="6"/>
  <c r="M63" i="6"/>
  <c r="E4" i="8"/>
  <c r="E5" i="8"/>
  <c r="E6" i="8"/>
  <c r="E7" i="8"/>
  <c r="E8" i="8"/>
  <c r="E9" i="8"/>
  <c r="E10" i="8"/>
  <c r="E11" i="8"/>
  <c r="E12" i="8"/>
  <c r="E13" i="8"/>
  <c r="E14" i="8"/>
  <c r="E15" i="8"/>
  <c r="E3" i="8"/>
  <c r="M15" i="8"/>
  <c r="L15" i="8"/>
  <c r="I15" i="8"/>
  <c r="H15" i="8"/>
  <c r="M14" i="8"/>
  <c r="L14" i="8"/>
  <c r="I14" i="8"/>
  <c r="H14" i="8"/>
  <c r="M13" i="8"/>
  <c r="L13" i="8"/>
  <c r="I13" i="8"/>
  <c r="H13" i="8"/>
  <c r="M12" i="8"/>
  <c r="L12" i="8"/>
  <c r="I12" i="8"/>
  <c r="H12" i="8"/>
  <c r="M11" i="8"/>
  <c r="L11" i="8"/>
  <c r="I11" i="8"/>
  <c r="H11" i="8"/>
  <c r="M10" i="8"/>
  <c r="L10" i="8"/>
  <c r="I10" i="8"/>
  <c r="H10" i="8"/>
  <c r="M9" i="8"/>
  <c r="L9" i="8"/>
  <c r="I9" i="8"/>
  <c r="H9" i="8"/>
  <c r="M8" i="8"/>
  <c r="L8" i="8"/>
  <c r="I8" i="8"/>
  <c r="H8" i="8"/>
  <c r="M7" i="8"/>
  <c r="L7" i="8"/>
  <c r="I7" i="8"/>
  <c r="H7" i="8"/>
  <c r="M6" i="8"/>
  <c r="L6" i="8"/>
  <c r="I6" i="8"/>
  <c r="H6" i="8"/>
  <c r="M5" i="8"/>
  <c r="L5" i="8"/>
  <c r="I5" i="8"/>
  <c r="H5" i="8"/>
  <c r="M4" i="8"/>
  <c r="L4" i="8"/>
  <c r="I4" i="8"/>
  <c r="H4" i="8"/>
  <c r="M3" i="8"/>
  <c r="L3" i="8"/>
  <c r="I3" i="8"/>
  <c r="H3" i="8"/>
  <c r="L4" i="7"/>
  <c r="M4" i="7"/>
  <c r="L5" i="7"/>
  <c r="M5" i="7"/>
  <c r="L6" i="7"/>
  <c r="M6" i="7"/>
  <c r="L7" i="7"/>
  <c r="M7" i="7"/>
  <c r="L8" i="7"/>
  <c r="M8" i="7"/>
  <c r="L9" i="7"/>
  <c r="M9" i="7"/>
  <c r="L10" i="7"/>
  <c r="M10" i="7"/>
  <c r="L11" i="7"/>
  <c r="M11" i="7"/>
  <c r="L12" i="7"/>
  <c r="M12" i="7"/>
  <c r="L13" i="7"/>
  <c r="M13" i="7"/>
  <c r="L14" i="7"/>
  <c r="M14" i="7"/>
  <c r="L15" i="7"/>
  <c r="M15" i="7"/>
  <c r="I4" i="7"/>
  <c r="I5" i="7"/>
  <c r="I6" i="7"/>
  <c r="I7" i="7"/>
  <c r="I8" i="7"/>
  <c r="I9" i="7"/>
  <c r="I10" i="7"/>
  <c r="I11" i="7"/>
  <c r="I12" i="7"/>
  <c r="I13" i="7"/>
  <c r="I14" i="7"/>
  <c r="I15" i="7"/>
  <c r="H4" i="7"/>
  <c r="H5" i="7"/>
  <c r="H6" i="7"/>
  <c r="H7" i="7"/>
  <c r="H8" i="7"/>
  <c r="H9" i="7"/>
  <c r="H10" i="7"/>
  <c r="H11" i="7"/>
  <c r="H12" i="7"/>
  <c r="N12" i="7" s="1"/>
  <c r="H13" i="7"/>
  <c r="H14" i="7"/>
  <c r="H15" i="7"/>
  <c r="L3" i="7"/>
  <c r="H3" i="7"/>
  <c r="M3" i="7"/>
  <c r="I3" i="7"/>
  <c r="E3" i="7"/>
  <c r="E4" i="7"/>
  <c r="E5" i="7"/>
  <c r="E6" i="7"/>
  <c r="E7" i="7"/>
  <c r="E8" i="7"/>
  <c r="E9" i="7"/>
  <c r="E10" i="7"/>
  <c r="E11" i="7"/>
  <c r="E12" i="7"/>
  <c r="E13" i="7"/>
  <c r="E14" i="7"/>
  <c r="E15" i="7"/>
  <c r="D11" i="2" l="1"/>
  <c r="D12" i="2"/>
  <c r="D13" i="2"/>
  <c r="D10" i="2"/>
  <c r="D9" i="2"/>
  <c r="N3" i="8"/>
  <c r="N4" i="8"/>
  <c r="N5" i="8"/>
  <c r="N6" i="8"/>
  <c r="N7" i="8"/>
  <c r="N8" i="8"/>
  <c r="N9" i="8"/>
  <c r="N10" i="8"/>
  <c r="N11" i="8"/>
  <c r="N12" i="8"/>
  <c r="N13" i="8"/>
  <c r="N14" i="8"/>
  <c r="N15" i="8"/>
  <c r="N3" i="7"/>
  <c r="N13" i="7"/>
  <c r="N9" i="7"/>
  <c r="N5" i="7"/>
  <c r="N15" i="7"/>
  <c r="N11" i="7"/>
  <c r="N14" i="7"/>
  <c r="N10" i="7"/>
  <c r="N8" i="7"/>
  <c r="N4" i="7"/>
  <c r="N7" i="7"/>
  <c r="N6" i="7"/>
  <c r="K61" i="6"/>
  <c r="M61" i="6"/>
  <c r="J61" i="6"/>
  <c r="L61" i="6"/>
  <c r="I61" i="6"/>
  <c r="K60" i="6"/>
  <c r="M60" i="6"/>
  <c r="J60" i="6"/>
  <c r="L60" i="6"/>
  <c r="I60" i="6"/>
  <c r="K59" i="6"/>
  <c r="M59" i="6"/>
  <c r="J59" i="6"/>
  <c r="L59" i="6"/>
  <c r="I59" i="6"/>
  <c r="K58" i="6"/>
  <c r="M58" i="6"/>
  <c r="J58" i="6"/>
  <c r="L58" i="6"/>
  <c r="I58" i="6"/>
  <c r="K57" i="6" l="1"/>
  <c r="M57" i="6"/>
  <c r="J57" i="6"/>
  <c r="L57" i="6"/>
  <c r="I57" i="6"/>
  <c r="K56" i="6"/>
  <c r="M56" i="6"/>
  <c r="J56" i="6"/>
  <c r="L56" i="6"/>
  <c r="I56" i="6"/>
  <c r="K55" i="6"/>
  <c r="M55" i="6"/>
  <c r="J55" i="6"/>
  <c r="L55" i="6"/>
  <c r="I55" i="6"/>
  <c r="K54" i="6"/>
  <c r="M54" i="6"/>
  <c r="J54" i="6"/>
  <c r="L54" i="6"/>
  <c r="I54" i="6"/>
  <c r="K53" i="6"/>
  <c r="M53" i="6"/>
  <c r="J53" i="6"/>
  <c r="L53" i="6"/>
  <c r="I53" i="6"/>
  <c r="K52" i="6"/>
  <c r="M52" i="6"/>
  <c r="J52" i="6"/>
  <c r="L52" i="6"/>
  <c r="I52" i="6"/>
  <c r="K51" i="6"/>
  <c r="M51" i="6"/>
  <c r="J51" i="6"/>
  <c r="L51" i="6"/>
  <c r="I51" i="6"/>
  <c r="K50" i="6"/>
  <c r="M50" i="6"/>
  <c r="J50" i="6"/>
  <c r="L50" i="6"/>
  <c r="I50" i="6"/>
  <c r="K49" i="6"/>
  <c r="M49" i="6"/>
  <c r="I49" i="6"/>
  <c r="J49" i="6"/>
  <c r="L49" i="6"/>
  <c r="K48" i="6"/>
  <c r="M48" i="6"/>
  <c r="J48" i="6"/>
  <c r="L48" i="6"/>
  <c r="I48" i="6"/>
  <c r="K47" i="6"/>
  <c r="M47" i="6"/>
  <c r="J47" i="6"/>
  <c r="L47" i="6"/>
  <c r="I47" i="6"/>
  <c r="K46" i="6"/>
  <c r="M46" i="6"/>
  <c r="J46" i="6"/>
  <c r="L46" i="6"/>
  <c r="I46" i="6"/>
  <c r="K39" i="6"/>
  <c r="M39" i="6"/>
  <c r="J39" i="6"/>
  <c r="L39" i="6"/>
  <c r="I39" i="6"/>
  <c r="K38" i="6"/>
  <c r="M38" i="6"/>
  <c r="J38" i="6"/>
  <c r="L38" i="6"/>
  <c r="K37" i="6"/>
  <c r="M37" i="6"/>
  <c r="J37" i="6"/>
  <c r="L37" i="6"/>
  <c r="I38" i="6"/>
  <c r="I37" i="6"/>
  <c r="K45" i="6"/>
  <c r="M45" i="6"/>
  <c r="J45" i="6"/>
  <c r="L45" i="6"/>
  <c r="I45" i="6"/>
  <c r="K44" i="6"/>
  <c r="M44" i="6"/>
  <c r="J44" i="6"/>
  <c r="L44" i="6"/>
  <c r="I44" i="6"/>
  <c r="K43" i="6"/>
  <c r="M43" i="6"/>
  <c r="J43" i="6"/>
  <c r="L43" i="6"/>
  <c r="I43" i="6"/>
  <c r="K42" i="6"/>
  <c r="M42" i="6"/>
  <c r="J42" i="6"/>
  <c r="L42" i="6"/>
  <c r="I42" i="6"/>
  <c r="K41" i="6"/>
  <c r="M41" i="6"/>
  <c r="J41" i="6"/>
  <c r="L41" i="6"/>
  <c r="I41" i="6"/>
  <c r="K40" i="6"/>
  <c r="M40" i="6"/>
  <c r="J40" i="6"/>
  <c r="L40" i="6"/>
  <c r="I40" i="6"/>
  <c r="K8" i="5" l="1"/>
  <c r="L8" i="5" s="1"/>
  <c r="K8" i="1"/>
  <c r="L8" i="1" s="1"/>
  <c r="K9" i="6" l="1"/>
  <c r="M9" i="6"/>
  <c r="J9" i="6"/>
  <c r="L9" i="6"/>
  <c r="I9" i="6"/>
  <c r="I7" i="6"/>
  <c r="J7" i="6"/>
  <c r="K7" i="6"/>
  <c r="L7" i="6"/>
  <c r="M7" i="6"/>
  <c r="M5" i="6"/>
  <c r="M6" i="6"/>
  <c r="M8" i="6"/>
  <c r="M10" i="6"/>
  <c r="M11" i="6"/>
  <c r="M12" i="6"/>
  <c r="M13" i="6"/>
  <c r="M14" i="6"/>
  <c r="M15" i="6"/>
  <c r="M16" i="6"/>
  <c r="M17" i="6"/>
  <c r="M18" i="6"/>
  <c r="M19" i="6"/>
  <c r="M20" i="6"/>
  <c r="M21" i="6"/>
  <c r="M22" i="6"/>
  <c r="M23" i="6"/>
  <c r="M24" i="6"/>
  <c r="M25" i="6"/>
  <c r="M26" i="6"/>
  <c r="M27" i="6"/>
  <c r="M28" i="6"/>
  <c r="M29" i="6"/>
  <c r="M30" i="6"/>
  <c r="M31" i="6"/>
  <c r="M32" i="6"/>
  <c r="M33" i="6"/>
  <c r="M34" i="6"/>
  <c r="M35" i="6"/>
  <c r="M36" i="6"/>
  <c r="M4" i="6"/>
  <c r="L5" i="6" l="1"/>
  <c r="L6" i="6"/>
  <c r="L8" i="6"/>
  <c r="L10" i="6"/>
  <c r="L11" i="6"/>
  <c r="L12" i="6"/>
  <c r="L13" i="6"/>
  <c r="L14" i="6"/>
  <c r="L15" i="6"/>
  <c r="L16" i="6"/>
  <c r="L17" i="6"/>
  <c r="L18" i="6"/>
  <c r="L19" i="6"/>
  <c r="L20" i="6"/>
  <c r="L21" i="6"/>
  <c r="L22" i="6"/>
  <c r="L23" i="6"/>
  <c r="L24" i="6"/>
  <c r="L25" i="6"/>
  <c r="L26" i="6"/>
  <c r="L27" i="6"/>
  <c r="L28" i="6"/>
  <c r="L29" i="6"/>
  <c r="L30" i="6"/>
  <c r="L31" i="6"/>
  <c r="L32" i="6"/>
  <c r="L33" i="6"/>
  <c r="L34" i="6"/>
  <c r="L35" i="6"/>
  <c r="L36" i="6"/>
  <c r="L4" i="6"/>
  <c r="K36" i="6"/>
  <c r="J36" i="6"/>
  <c r="I36" i="6"/>
  <c r="K35" i="6"/>
  <c r="J35" i="6"/>
  <c r="I35" i="6"/>
  <c r="K34" i="6"/>
  <c r="J34" i="6"/>
  <c r="I34" i="6"/>
  <c r="K33" i="6"/>
  <c r="J33" i="6"/>
  <c r="I33" i="6"/>
  <c r="K32" i="6"/>
  <c r="J32" i="6"/>
  <c r="I32" i="6"/>
  <c r="K31" i="6"/>
  <c r="J31" i="6"/>
  <c r="I31" i="6"/>
  <c r="K30" i="6"/>
  <c r="J30" i="6"/>
  <c r="I30" i="6"/>
  <c r="K28" i="6"/>
  <c r="J28" i="6"/>
  <c r="I28" i="6"/>
  <c r="K29" i="6"/>
  <c r="J29" i="6"/>
  <c r="I29" i="6"/>
  <c r="K27" i="6"/>
  <c r="J27" i="6"/>
  <c r="I27" i="6"/>
  <c r="K26" i="6"/>
  <c r="J26" i="6"/>
  <c r="I26" i="6"/>
  <c r="K25" i="6"/>
  <c r="J25" i="6"/>
  <c r="I25" i="6"/>
  <c r="K24" i="6"/>
  <c r="J24" i="6"/>
  <c r="I24" i="6"/>
  <c r="K23" i="6"/>
  <c r="J23" i="6"/>
  <c r="I23" i="6"/>
  <c r="I22" i="6"/>
  <c r="J22" i="6"/>
  <c r="K22" i="6"/>
  <c r="K21" i="6"/>
  <c r="J21" i="6"/>
  <c r="I21" i="6"/>
  <c r="K20" i="6"/>
  <c r="J20" i="6"/>
  <c r="I20" i="6"/>
  <c r="I16" i="6"/>
  <c r="J16" i="6"/>
  <c r="K16" i="6"/>
  <c r="I17" i="6"/>
  <c r="J17" i="6"/>
  <c r="K17" i="6"/>
  <c r="I18" i="6"/>
  <c r="J18" i="6"/>
  <c r="K18" i="6"/>
  <c r="I19" i="6"/>
  <c r="J19" i="6"/>
  <c r="K19" i="6"/>
  <c r="I13" i="6"/>
  <c r="J13" i="6"/>
  <c r="K13" i="6"/>
  <c r="I14" i="6"/>
  <c r="J14" i="6"/>
  <c r="K14" i="6"/>
  <c r="I15" i="6"/>
  <c r="J15" i="6"/>
  <c r="K15" i="6"/>
  <c r="K12" i="6"/>
  <c r="J12" i="6"/>
  <c r="I12" i="6"/>
  <c r="I11" i="6"/>
  <c r="J11" i="6"/>
  <c r="K11" i="6"/>
  <c r="K10" i="6"/>
  <c r="J10" i="6"/>
  <c r="I10" i="6"/>
  <c r="I8" i="6"/>
  <c r="J8" i="6"/>
  <c r="K8" i="6"/>
  <c r="I6" i="6"/>
  <c r="J6" i="6"/>
  <c r="K6" i="6"/>
  <c r="I5" i="6"/>
  <c r="J5" i="6"/>
  <c r="K5" i="6"/>
  <c r="K4" i="6"/>
  <c r="J4" i="6"/>
  <c r="I4" i="6"/>
  <c r="I12" i="5"/>
  <c r="D12" i="5"/>
  <c r="D29" i="5" s="1"/>
  <c r="D29" i="1"/>
  <c r="I12" i="1"/>
  <c r="I20" i="1" s="1"/>
  <c r="E11" i="2" l="1"/>
  <c r="E12" i="2"/>
  <c r="E13" i="2"/>
  <c r="E10" i="2"/>
  <c r="E9" i="2"/>
  <c r="J8" i="1"/>
  <c r="D26" i="5"/>
  <c r="I15" i="5"/>
  <c r="I26" i="5"/>
  <c r="I34" i="5" s="1"/>
  <c r="D30" i="5"/>
  <c r="D14" i="5"/>
  <c r="D16" i="5"/>
  <c r="D27" i="5"/>
  <c r="D31" i="5"/>
  <c r="I14" i="5"/>
  <c r="D20" i="5"/>
  <c r="D28" i="5"/>
  <c r="D15" i="5"/>
  <c r="I20" i="5"/>
  <c r="J8" i="5" s="1"/>
  <c r="D14" i="1"/>
  <c r="D30" i="1"/>
  <c r="D26" i="1"/>
  <c r="D28" i="1"/>
  <c r="D16" i="1"/>
  <c r="E8" i="1"/>
  <c r="D31" i="1"/>
  <c r="D27" i="1"/>
  <c r="D15" i="1"/>
  <c r="I26" i="1"/>
  <c r="I34" i="1" s="1"/>
  <c r="I14" i="1"/>
  <c r="I15" i="1"/>
  <c r="E8" i="5" l="1"/>
  <c r="D21" i="5" s="1"/>
  <c r="D22" i="5" s="1"/>
  <c r="D23" i="5" s="1"/>
  <c r="D35" i="5" s="1"/>
  <c r="D34" i="5"/>
  <c r="K34" i="5" s="1"/>
  <c r="L34" i="5" s="1"/>
  <c r="D17" i="1"/>
  <c r="D19" i="1"/>
  <c r="D34" i="1"/>
  <c r="K34" i="1" s="1"/>
  <c r="L34" i="1" s="1"/>
  <c r="I21" i="5"/>
  <c r="I22" i="5" s="1"/>
  <c r="I23" i="5" s="1"/>
  <c r="I35" i="5" s="1"/>
  <c r="I37" i="5" s="1"/>
  <c r="I17" i="5"/>
  <c r="I19" i="5"/>
  <c r="D19" i="5"/>
  <c r="D36" i="5"/>
  <c r="D17" i="5"/>
  <c r="I17" i="1"/>
  <c r="I21" i="1"/>
  <c r="D21" i="1" l="1"/>
  <c r="D22" i="1" s="1"/>
  <c r="D23" i="1" s="1"/>
  <c r="D24" i="1" s="1"/>
  <c r="D37" i="5"/>
  <c r="K37" i="5" s="1"/>
  <c r="L37" i="5" s="1"/>
  <c r="I24" i="5"/>
  <c r="D24" i="5"/>
  <c r="I22" i="1"/>
  <c r="D36" i="1"/>
  <c r="I19" i="1"/>
  <c r="K24" i="5" l="1"/>
  <c r="L24" i="5" s="1"/>
  <c r="I23" i="1"/>
  <c r="D35" i="1"/>
  <c r="D37" i="1" s="1"/>
  <c r="I35" i="1" l="1"/>
  <c r="I37" i="1" s="1"/>
  <c r="K37" i="1" s="1"/>
  <c r="L37" i="1" s="1"/>
  <c r="I24" i="1"/>
  <c r="K24" i="1" l="1"/>
  <c r="L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AIB</author>
  </authors>
  <commentList>
    <comment ref="C7" authorId="0" shapeId="0" xr:uid="{EE7B684C-7980-4A39-94F8-33EA31B5F57D}">
      <text>
        <r>
          <rPr>
            <b/>
            <sz val="9"/>
            <color indexed="81"/>
            <rFont val="Tahoma"/>
            <family val="2"/>
          </rPr>
          <t>x daca DA
null daca NU</t>
        </r>
      </text>
    </comment>
    <comment ref="D7" authorId="0" shapeId="0" xr:uid="{00000000-0006-0000-0000-000001000000}">
      <text>
        <r>
          <rPr>
            <sz val="9"/>
            <color indexed="81"/>
            <rFont val="Tahoma"/>
            <family val="2"/>
          </rPr>
          <t xml:space="preserve">Pentru mai mult de 4 persoane in intretinere populati 4
</t>
        </r>
      </text>
    </comment>
    <comment ref="H7" authorId="0" shapeId="0" xr:uid="{7CF88E27-2A3A-4A2D-90E3-635A173F0A0F}">
      <text>
        <r>
          <rPr>
            <b/>
            <sz val="9"/>
            <color indexed="81"/>
            <rFont val="Tahoma"/>
            <family val="2"/>
          </rPr>
          <t>x daca DA
null daca NU</t>
        </r>
      </text>
    </comment>
    <comment ref="I7" authorId="0" shapeId="0" xr:uid="{00000000-0006-0000-0000-000002000000}">
      <text>
        <r>
          <rPr>
            <sz val="9"/>
            <color indexed="81"/>
            <rFont val="Tahoma"/>
            <family val="2"/>
          </rPr>
          <t xml:space="preserve">Pentru mai mult de 4 persoane in intretinere populati 4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AIB</author>
  </authors>
  <commentList>
    <comment ref="C7" authorId="0" shapeId="0" xr:uid="{9DA51718-5057-4495-8604-A87F2B6FED4C}">
      <text>
        <r>
          <rPr>
            <b/>
            <sz val="9"/>
            <color indexed="81"/>
            <rFont val="Tahoma"/>
            <family val="2"/>
          </rPr>
          <t>x daca DA
null daca NU</t>
        </r>
        <r>
          <rPr>
            <sz val="9"/>
            <color indexed="81"/>
            <rFont val="Tahoma"/>
            <family val="2"/>
          </rPr>
          <t xml:space="preserve">
</t>
        </r>
      </text>
    </comment>
    <comment ref="D7" authorId="0" shapeId="0" xr:uid="{41D36F28-DEED-4DB8-A443-745002AED9FA}">
      <text>
        <r>
          <rPr>
            <sz val="9"/>
            <color indexed="81"/>
            <rFont val="Tahoma"/>
            <family val="2"/>
          </rPr>
          <t xml:space="preserve">Pentru mai mult de 4 persoane in intretinere populati 4
</t>
        </r>
      </text>
    </comment>
    <comment ref="H7" authorId="0" shapeId="0" xr:uid="{9F81A0F4-2B30-48C4-B7E3-D8F3238EA507}">
      <text>
        <r>
          <rPr>
            <b/>
            <sz val="9"/>
            <color indexed="81"/>
            <rFont val="Tahoma"/>
            <family val="2"/>
          </rPr>
          <t>x daca DA
null daca NU</t>
        </r>
      </text>
    </comment>
    <comment ref="I7" authorId="0" shapeId="0" xr:uid="{65A3C7C5-7C3B-45E5-8CB3-E02D9912F1F0}">
      <text>
        <r>
          <rPr>
            <sz val="9"/>
            <color indexed="81"/>
            <rFont val="Tahoma"/>
            <family val="2"/>
          </rPr>
          <t xml:space="preserve">Pentru mai mult de 4 persoane in intretinere populati 4
</t>
        </r>
      </text>
    </comment>
  </commentList>
</comments>
</file>

<file path=xl/sharedStrings.xml><?xml version="1.0" encoding="utf-8"?>
<sst xmlns="http://schemas.openxmlformats.org/spreadsheetml/2006/main" count="254" uniqueCount="95">
  <si>
    <t>Sanatate</t>
  </si>
  <si>
    <t>Rest de plata</t>
  </si>
  <si>
    <t>Total cost companie</t>
  </si>
  <si>
    <t>CAS individual</t>
  </si>
  <si>
    <t>CASS</t>
  </si>
  <si>
    <t>FNUASS</t>
  </si>
  <si>
    <t>Fond de risc si accidente</t>
  </si>
  <si>
    <t>Fond creanţe salariale</t>
  </si>
  <si>
    <t>Plafon 1</t>
  </si>
  <si>
    <t>fara persoane in intretinere</t>
  </si>
  <si>
    <t>1 persoana in intretinere</t>
  </si>
  <si>
    <t>2 persoane in intretinere</t>
  </si>
  <si>
    <t>3 persoane in intretinere</t>
  </si>
  <si>
    <t>4 +persoane in intretinere</t>
  </si>
  <si>
    <t>Plafon 2</t>
  </si>
  <si>
    <t>Venit net</t>
  </si>
  <si>
    <t>Baza calcul impozit</t>
  </si>
  <si>
    <t>Tichete de masa</t>
  </si>
  <si>
    <t>x</t>
  </si>
  <si>
    <t>x0</t>
  </si>
  <si>
    <t>x1</t>
  </si>
  <si>
    <t>x2</t>
  </si>
  <si>
    <t>x3</t>
  </si>
  <si>
    <t>x4</t>
  </si>
  <si>
    <t>x5</t>
  </si>
  <si>
    <t>xx0</t>
  </si>
  <si>
    <t>xx1</t>
  </si>
  <si>
    <t>xx2</t>
  </si>
  <si>
    <t>xx3</t>
  </si>
  <si>
    <t>xx4</t>
  </si>
  <si>
    <t>Functie baza</t>
  </si>
  <si>
    <t>Nr pers</t>
  </si>
  <si>
    <t>Impozit venit</t>
  </si>
  <si>
    <t>Contributie Asiguratorie de munca</t>
  </si>
  <si>
    <t>Prima bruta</t>
  </si>
  <si>
    <t>Venit brut baza calcul contributii</t>
  </si>
  <si>
    <t>Venit brut baza calcul deducere</t>
  </si>
  <si>
    <t>Total contributii angajat</t>
  </si>
  <si>
    <t>Venit net fara tichete</t>
  </si>
  <si>
    <t>Salariu brut</t>
  </si>
  <si>
    <t>Incepand cu 2018</t>
  </si>
  <si>
    <t>protejare net</t>
  </si>
  <si>
    <t>mentinere total cost companie</t>
  </si>
  <si>
    <t>Modificari %</t>
  </si>
  <si>
    <t>Masuri posibile</t>
  </si>
  <si>
    <t>Salariu net (functie de baza, fara persoane in intretinere si fara tichete)</t>
  </si>
  <si>
    <t>Total Retineri angajat</t>
  </si>
  <si>
    <t>Total Retineri angajator</t>
  </si>
  <si>
    <t>Total de plata BS si BASS</t>
  </si>
  <si>
    <t>Variatie suma</t>
  </si>
  <si>
    <t>Variatie %</t>
  </si>
  <si>
    <t>Somaj</t>
  </si>
  <si>
    <t>CAS conditii normale de lucru</t>
  </si>
  <si>
    <t>Fond creante salariale</t>
  </si>
  <si>
    <t>Deducere personala functie de baza</t>
  </si>
  <si>
    <t>Tichete de masa (valoare)</t>
  </si>
  <si>
    <t>Cod</t>
  </si>
  <si>
    <t>Variatie suma Venit net aferent salariu</t>
  </si>
  <si>
    <t>Variatie suma Total cost companie</t>
  </si>
  <si>
    <t>Nivel actual 2017</t>
  </si>
  <si>
    <t>Variatii (2018-2017)</t>
  </si>
  <si>
    <t>aliniere la minim (masura obligatorie)</t>
  </si>
  <si>
    <t>fara functie de baza</t>
  </si>
  <si>
    <t>Salariul brut 2018</t>
  </si>
  <si>
    <t>Venit net aferent salariu incadrare (functie de baza, fara persoane in intretinere si fara tichete)</t>
  </si>
  <si>
    <t>Total cost companie 2018</t>
  </si>
  <si>
    <t>Venit net aferent salariu incadrare</t>
  </si>
  <si>
    <t>fara modificari</t>
  </si>
  <si>
    <t>Majorare net
5%</t>
  </si>
  <si>
    <t>Salariu brut in conditii legislatie 2017</t>
  </si>
  <si>
    <t>Total cost in conditii legislatie in vigoare</t>
  </si>
  <si>
    <t>Salariu brut in conditii legislatie noua
(incepand cu 01.01.2018)</t>
  </si>
  <si>
    <t>Total cost in conditii legislatie noua (incapand cu 01.01.2018)</t>
  </si>
  <si>
    <t>Variatie % Total cost</t>
  </si>
  <si>
    <t>Variatie suma
Total cost</t>
  </si>
  <si>
    <t>Economie Total cost</t>
  </si>
  <si>
    <t>Salariu brut
actual 2017</t>
  </si>
  <si>
    <t>Venit net aferent salariu incadrare actual 2017</t>
  </si>
  <si>
    <t>Total cost companie actual 2017</t>
  </si>
  <si>
    <t>Majorare net
10%</t>
  </si>
  <si>
    <t>Masura aplicata</t>
  </si>
  <si>
    <t>Simulator salarii 2017 vs 2018</t>
  </si>
  <si>
    <t>Nu populati decat celulele marcate cu gri</t>
  </si>
  <si>
    <t>Echipa Benefiq poate oferi suport activ pentru bugetare, analiza impact, implementare decizii strategice.</t>
  </si>
  <si>
    <t>In plus, putem colabora direct cu echipele interne ale organizatiilor client in proiecte tip:</t>
  </si>
  <si>
    <t>revizuire sisteme de bonusare</t>
  </si>
  <si>
    <t>revizuire grilele de salarizare</t>
  </si>
  <si>
    <t>realizare si implementare planuri de comunicare interna pentru mentinerea satisfactiei angajatilor</t>
  </si>
  <si>
    <t>Date fiind modificarile legislative anuntate, politica de salarizare pentru anul 2018 va ridica o serie de provocari majore</t>
  </si>
  <si>
    <t>In situatia in care schimbarile legislative vor fi aprobate si publicate in MO si vor intra in vigoare incepand cu 01.01.2018,</t>
  </si>
  <si>
    <t xml:space="preserve">impactul estimat va fi major. </t>
  </si>
  <si>
    <t>Reamintim si faptul ca, datorita modificarilor legislative cu privire la termenele REGES, deciziile trebuie 
luate si implementate in cursul anului 2017. Din acest motiv, simularile si analizele de impact ar trebui demarate de urgenta.</t>
  </si>
  <si>
    <t xml:space="preserve">Suntem un partener proactiv pe care va puteti baza. </t>
  </si>
  <si>
    <t>Simulator salarii 2017 vs 2018 pentru angajatii care beneficiaza de scutire de impozit</t>
  </si>
  <si>
    <t>Viziteaza si site-ul nostru www.benefiq.ro sau contacteaza-ne direct support@benefiq.ro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</si>
</sst>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sz val="9"/>
      <color indexed="81"/>
      <name val="Tahoma"/>
      <family val="2"/>
    </font>
    <font>
      <b/>
      <sz val="9"/>
      <color indexed="81"/>
      <name val="Tahoma"/>
      <family val="2"/>
    </font>
    <font>
      <sz val="6"/>
      <color theme="1"/>
      <name val="Calibri"/>
      <family val="2"/>
      <scheme val="minor"/>
    </font>
    <font>
      <sz val="8"/>
      <color theme="0"/>
      <name val="Calibri"/>
      <family val="2"/>
      <scheme val="minor"/>
    </font>
    <font>
      <b/>
      <sz val="8"/>
      <color theme="0"/>
      <name val="Calibri"/>
      <family val="2"/>
      <scheme val="minor"/>
    </font>
    <font>
      <sz val="8"/>
      <color theme="9"/>
      <name val="Calibri"/>
      <family val="2"/>
      <scheme val="minor"/>
    </font>
    <font>
      <b/>
      <sz val="14"/>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theme="1"/>
        <bgColor indexed="64"/>
      </patternFill>
    </fill>
    <fill>
      <patternFill patternType="solid">
        <fgColor rgb="FF7030A0"/>
        <bgColor indexed="64"/>
      </patternFill>
    </fill>
    <fill>
      <patternFill patternType="solid">
        <fgColor rgb="FFFF0000"/>
        <bgColor indexed="64"/>
      </patternFill>
    </fill>
    <fill>
      <patternFill patternType="solid">
        <fgColor theme="9"/>
        <bgColor indexed="64"/>
      </patternFill>
    </fill>
    <fill>
      <patternFill patternType="solid">
        <fgColor theme="0"/>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57">
    <xf numFmtId="0" fontId="0" fillId="0" borderId="0" xfId="0"/>
    <xf numFmtId="0" fontId="2" fillId="0" borderId="0" xfId="0" applyFont="1"/>
    <xf numFmtId="0" fontId="2" fillId="0" borderId="0" xfId="0" applyFont="1" applyAlignment="1">
      <alignment horizontal="left"/>
    </xf>
    <xf numFmtId="0" fontId="2" fillId="0" borderId="0" xfId="0" applyFont="1" applyAlignment="1">
      <alignment horizontal="center"/>
    </xf>
    <xf numFmtId="0" fontId="3" fillId="0" borderId="0" xfId="0" applyFont="1" applyAlignment="1">
      <alignment horizontal="center" vertical="center"/>
    </xf>
    <xf numFmtId="0" fontId="6" fillId="0" borderId="0" xfId="0" applyFont="1" applyAlignment="1">
      <alignment horizontal="left" vertical="top" wrapText="1"/>
    </xf>
    <xf numFmtId="0" fontId="6" fillId="0" borderId="0" xfId="0" applyFont="1" applyAlignment="1">
      <alignment vertical="top" wrapText="1"/>
    </xf>
    <xf numFmtId="0" fontId="6" fillId="0" borderId="0" xfId="0" applyFont="1" applyAlignment="1">
      <alignment horizontal="center" vertical="top" wrapText="1"/>
    </xf>
    <xf numFmtId="0" fontId="7" fillId="5" borderId="0" xfId="0" applyFont="1" applyFill="1" applyAlignment="1"/>
    <xf numFmtId="0" fontId="7" fillId="5" borderId="0" xfId="0" applyFont="1" applyFill="1" applyAlignment="1">
      <alignment horizontal="center"/>
    </xf>
    <xf numFmtId="0" fontId="7" fillId="5" borderId="0" xfId="0" applyFont="1" applyFill="1"/>
    <xf numFmtId="9" fontId="7" fillId="5" borderId="0" xfId="0" applyNumberFormat="1" applyFont="1" applyFill="1" applyAlignment="1">
      <alignment horizontal="center"/>
    </xf>
    <xf numFmtId="0" fontId="7" fillId="5" borderId="0" xfId="0" applyFont="1" applyFill="1" applyAlignment="1">
      <alignment horizontal="left"/>
    </xf>
    <xf numFmtId="0" fontId="8" fillId="4" borderId="0" xfId="0" applyFont="1" applyFill="1" applyAlignment="1">
      <alignment horizontal="left"/>
    </xf>
    <xf numFmtId="0" fontId="3" fillId="3" borderId="1" xfId="0" applyFont="1" applyFill="1" applyBorder="1" applyAlignment="1">
      <alignment horizontal="center"/>
    </xf>
    <xf numFmtId="3" fontId="3" fillId="3" borderId="1" xfId="0" applyNumberFormat="1" applyFont="1" applyFill="1" applyBorder="1" applyAlignment="1">
      <alignment horizontal="left"/>
    </xf>
    <xf numFmtId="3" fontId="3" fillId="3" borderId="2" xfId="0" applyNumberFormat="1" applyFont="1" applyFill="1" applyBorder="1" applyAlignment="1">
      <alignment horizontal="center"/>
    </xf>
    <xf numFmtId="3" fontId="2" fillId="0" borderId="0" xfId="0" applyNumberFormat="1" applyFont="1" applyAlignment="1">
      <alignment horizontal="center"/>
    </xf>
    <xf numFmtId="3" fontId="2" fillId="0" borderId="0" xfId="0" applyNumberFormat="1" applyFont="1"/>
    <xf numFmtId="3" fontId="8" fillId="5" borderId="0" xfId="0" applyNumberFormat="1" applyFont="1" applyFill="1" applyAlignment="1">
      <alignment horizontal="center"/>
    </xf>
    <xf numFmtId="3" fontId="3" fillId="2" borderId="2" xfId="0" applyNumberFormat="1" applyFont="1" applyFill="1" applyBorder="1" applyAlignment="1">
      <alignment horizontal="center"/>
    </xf>
    <xf numFmtId="0" fontId="3" fillId="3" borderId="3" xfId="0" applyFont="1" applyFill="1" applyBorder="1" applyAlignment="1">
      <alignment horizontal="center"/>
    </xf>
    <xf numFmtId="0" fontId="2" fillId="0" borderId="2" xfId="0" applyFont="1" applyBorder="1" applyAlignment="1">
      <alignment horizontal="left" vertical="top" wrapText="1"/>
    </xf>
    <xf numFmtId="10" fontId="2" fillId="0" borderId="2" xfId="1" applyNumberFormat="1" applyFont="1" applyBorder="1" applyAlignment="1">
      <alignment horizontal="center" vertical="top" wrapText="1"/>
    </xf>
    <xf numFmtId="0" fontId="2" fillId="3" borderId="2" xfId="0" applyFont="1" applyFill="1" applyBorder="1" applyAlignment="1">
      <alignment horizontal="center" vertical="top" wrapText="1"/>
    </xf>
    <xf numFmtId="0" fontId="2" fillId="3" borderId="2" xfId="0" applyFont="1" applyFill="1" applyBorder="1" applyAlignment="1">
      <alignment horizontal="left" vertical="top" wrapText="1"/>
    </xf>
    <xf numFmtId="0" fontId="7" fillId="6" borderId="2" xfId="0" applyFont="1" applyFill="1" applyBorder="1" applyAlignment="1">
      <alignment horizontal="left" vertical="top" wrapText="1"/>
    </xf>
    <xf numFmtId="3" fontId="2" fillId="0" borderId="2" xfId="0" applyNumberFormat="1" applyFont="1" applyBorder="1" applyAlignment="1">
      <alignment horizontal="center" vertical="top" wrapText="1"/>
    </xf>
    <xf numFmtId="1" fontId="2" fillId="0" borderId="2" xfId="0" applyNumberFormat="1" applyFont="1" applyBorder="1" applyAlignment="1">
      <alignment horizontal="center" vertical="top" wrapText="1"/>
    </xf>
    <xf numFmtId="10" fontId="2" fillId="0" borderId="0" xfId="1" applyNumberFormat="1" applyFont="1"/>
    <xf numFmtId="0" fontId="0" fillId="0" borderId="0" xfId="0" applyAlignment="1">
      <alignment horizontal="center"/>
    </xf>
    <xf numFmtId="1" fontId="2" fillId="0" borderId="2" xfId="0" applyNumberFormat="1" applyFont="1" applyFill="1" applyBorder="1" applyAlignment="1">
      <alignment horizontal="center" vertical="top" wrapText="1"/>
    </xf>
    <xf numFmtId="10" fontId="2" fillId="0" borderId="2" xfId="1" applyNumberFormat="1" applyFont="1" applyFill="1" applyBorder="1" applyAlignment="1">
      <alignment horizontal="center" vertical="top" wrapText="1"/>
    </xf>
    <xf numFmtId="1" fontId="9" fillId="0" borderId="2" xfId="0" applyNumberFormat="1" applyFont="1" applyFill="1" applyBorder="1" applyAlignment="1">
      <alignment horizontal="center" vertical="top" wrapText="1"/>
    </xf>
    <xf numFmtId="0" fontId="2" fillId="8" borderId="0" xfId="0" applyFont="1" applyFill="1" applyAlignment="1">
      <alignment horizontal="left"/>
    </xf>
    <xf numFmtId="0" fontId="2" fillId="8" borderId="0" xfId="0" applyFont="1" applyFill="1" applyAlignment="1">
      <alignment horizontal="center"/>
    </xf>
    <xf numFmtId="0" fontId="2" fillId="8" borderId="0" xfId="0" applyFont="1" applyFill="1"/>
    <xf numFmtId="1" fontId="2" fillId="8" borderId="0" xfId="1" applyNumberFormat="1" applyFont="1" applyFill="1" applyAlignment="1">
      <alignment horizontal="center"/>
    </xf>
    <xf numFmtId="10" fontId="2" fillId="8" borderId="0" xfId="1" applyNumberFormat="1" applyFont="1" applyFill="1" applyAlignment="1">
      <alignment horizontal="center"/>
    </xf>
    <xf numFmtId="1" fontId="2" fillId="8" borderId="0" xfId="0" applyNumberFormat="1" applyFont="1" applyFill="1" applyAlignment="1">
      <alignment horizontal="center"/>
    </xf>
    <xf numFmtId="0" fontId="3" fillId="8" borderId="0" xfId="0" applyFont="1" applyFill="1" applyAlignment="1">
      <alignment horizontal="left"/>
    </xf>
    <xf numFmtId="0" fontId="2" fillId="8" borderId="0" xfId="0" applyFont="1" applyFill="1" applyAlignment="1"/>
    <xf numFmtId="0" fontId="2" fillId="8" borderId="0" xfId="0" applyFont="1" applyFill="1" applyAlignment="1">
      <alignment vertical="center" wrapText="1"/>
    </xf>
    <xf numFmtId="10" fontId="2" fillId="8" borderId="0" xfId="0" applyNumberFormat="1" applyFont="1" applyFill="1" applyAlignment="1">
      <alignment horizontal="center"/>
    </xf>
    <xf numFmtId="3" fontId="2" fillId="8" borderId="0" xfId="0" applyNumberFormat="1" applyFont="1" applyFill="1" applyAlignment="1">
      <alignment horizontal="center"/>
    </xf>
    <xf numFmtId="9" fontId="2" fillId="8" borderId="0" xfId="0" applyNumberFormat="1" applyFont="1" applyFill="1" applyAlignment="1">
      <alignment horizontal="center"/>
    </xf>
    <xf numFmtId="3" fontId="2" fillId="8" borderId="0" xfId="0" applyNumberFormat="1" applyFont="1" applyFill="1"/>
    <xf numFmtId="0" fontId="3" fillId="8" borderId="0" xfId="0" applyFont="1" applyFill="1" applyAlignment="1">
      <alignment horizontal="center"/>
    </xf>
    <xf numFmtId="0" fontId="10" fillId="8" borderId="0" xfId="0" applyFont="1" applyFill="1" applyAlignment="1">
      <alignment horizontal="left"/>
    </xf>
    <xf numFmtId="0" fontId="2" fillId="8" borderId="0" xfId="0" applyFont="1" applyFill="1" applyAlignment="1">
      <alignment horizontal="left" wrapText="1"/>
    </xf>
    <xf numFmtId="3" fontId="3" fillId="8" borderId="0" xfId="0" applyNumberFormat="1" applyFont="1" applyFill="1" applyAlignment="1">
      <alignment horizontal="center"/>
    </xf>
    <xf numFmtId="0" fontId="2" fillId="0" borderId="0" xfId="0" applyFont="1" applyFill="1"/>
    <xf numFmtId="0" fontId="2" fillId="8" borderId="0" xfId="0" applyFont="1" applyFill="1" applyAlignment="1">
      <alignment horizontal="left"/>
    </xf>
    <xf numFmtId="0" fontId="2" fillId="8" borderId="0" xfId="0" applyFont="1" applyFill="1" applyAlignment="1">
      <alignment horizontal="left" wrapText="1"/>
    </xf>
    <xf numFmtId="0" fontId="7" fillId="7" borderId="2" xfId="0" applyFont="1" applyFill="1" applyBorder="1" applyAlignment="1">
      <alignment horizontal="center" vertical="top" wrapText="1"/>
    </xf>
    <xf numFmtId="0" fontId="7" fillId="5" borderId="2" xfId="0" applyFont="1" applyFill="1" applyBorder="1" applyAlignment="1">
      <alignment horizontal="center" vertical="top" wrapText="1"/>
    </xf>
    <xf numFmtId="1" fontId="6" fillId="0" borderId="0" xfId="0" applyNumberFormat="1" applyFont="1" applyAlignment="1">
      <alignment vertical="top" wrapText="1"/>
    </xf>
  </cellXfs>
  <cellStyles count="2">
    <cellStyle name="Normal" xfId="0" builtinId="0"/>
    <cellStyle name="Percent" xfId="1" builtinId="5"/>
  </cellStyles>
  <dxfs count="36">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1320800</xdr:colOff>
      <xdr:row>42</xdr:row>
      <xdr:rowOff>0</xdr:rowOff>
    </xdr:from>
    <xdr:to>
      <xdr:col>11</xdr:col>
      <xdr:colOff>501657</xdr:colOff>
      <xdr:row>54</xdr:row>
      <xdr:rowOff>47248</xdr:rowOff>
    </xdr:to>
    <xdr:pic>
      <xdr:nvPicPr>
        <xdr:cNvPr id="3" name="Picture 2">
          <a:extLst>
            <a:ext uri="{FF2B5EF4-FFF2-40B4-BE49-F238E27FC236}">
              <a16:creationId xmlns:a16="http://schemas.microsoft.com/office/drawing/2014/main" id="{E632E465-3B3C-461B-9CCC-16BB68E3A4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45200" y="5715000"/>
          <a:ext cx="3657607" cy="1914148"/>
        </a:xfrm>
        <a:prstGeom prst="rect">
          <a:avLst/>
        </a:prstGeom>
      </xdr:spPr>
    </xdr:pic>
    <xdr:clientData/>
  </xdr:twoCellAnchor>
  <xdr:twoCellAnchor editAs="oneCell">
    <xdr:from>
      <xdr:col>9</xdr:col>
      <xdr:colOff>184150</xdr:colOff>
      <xdr:row>0</xdr:row>
      <xdr:rowOff>57150</xdr:rowOff>
    </xdr:from>
    <xdr:to>
      <xdr:col>11</xdr:col>
      <xdr:colOff>598170</xdr:colOff>
      <xdr:row>3</xdr:row>
      <xdr:rowOff>18415</xdr:rowOff>
    </xdr:to>
    <xdr:pic>
      <xdr:nvPicPr>
        <xdr:cNvPr id="4" name="Picture 3" descr="2">
          <a:extLst>
            <a:ext uri="{FF2B5EF4-FFF2-40B4-BE49-F238E27FC236}">
              <a16:creationId xmlns:a16="http://schemas.microsoft.com/office/drawing/2014/main" id="{C34239D3-3BF2-433D-B1D4-5774389714C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6100" y="57150"/>
          <a:ext cx="1633220" cy="46291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114300</xdr:colOff>
      <xdr:row>0</xdr:row>
      <xdr:rowOff>44450</xdr:rowOff>
    </xdr:from>
    <xdr:to>
      <xdr:col>11</xdr:col>
      <xdr:colOff>528320</xdr:colOff>
      <xdr:row>3</xdr:row>
      <xdr:rowOff>5715</xdr:rowOff>
    </xdr:to>
    <xdr:pic>
      <xdr:nvPicPr>
        <xdr:cNvPr id="2" name="Picture 1" descr="2">
          <a:extLst>
            <a:ext uri="{FF2B5EF4-FFF2-40B4-BE49-F238E27FC236}">
              <a16:creationId xmlns:a16="http://schemas.microsoft.com/office/drawing/2014/main" id="{A2469BF6-2E12-4CEE-AAF5-1BED13DE975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6250" y="44450"/>
          <a:ext cx="1633220" cy="462915"/>
        </a:xfrm>
        <a:prstGeom prst="rect">
          <a:avLst/>
        </a:prstGeom>
        <a:noFill/>
        <a:ln>
          <a:noFill/>
        </a:ln>
      </xdr:spPr>
    </xdr:pic>
    <xdr:clientData/>
  </xdr:twoCellAnchor>
  <xdr:twoCellAnchor editAs="oneCell">
    <xdr:from>
      <xdr:col>6</xdr:col>
      <xdr:colOff>1301750</xdr:colOff>
      <xdr:row>41</xdr:row>
      <xdr:rowOff>6350</xdr:rowOff>
    </xdr:from>
    <xdr:to>
      <xdr:col>11</xdr:col>
      <xdr:colOff>482607</xdr:colOff>
      <xdr:row>55</xdr:row>
      <xdr:rowOff>53598</xdr:rowOff>
    </xdr:to>
    <xdr:pic>
      <xdr:nvPicPr>
        <xdr:cNvPr id="3" name="Picture 2">
          <a:extLst>
            <a:ext uri="{FF2B5EF4-FFF2-40B4-BE49-F238E27FC236}">
              <a16:creationId xmlns:a16="http://schemas.microsoft.com/office/drawing/2014/main" id="{DD290BEB-41D3-4397-9780-9FB808F071B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26150" y="5486400"/>
          <a:ext cx="3657607" cy="19141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6"/>
  <sheetViews>
    <sheetView tabSelected="1" zoomScaleNormal="100" workbookViewId="0">
      <selection activeCell="I12" sqref="I12"/>
    </sheetView>
  </sheetViews>
  <sheetFormatPr defaultColWidth="8.7265625" defaultRowHeight="10.5" x14ac:dyDescent="0.25"/>
  <cols>
    <col min="1" max="1" width="8.7265625" style="1"/>
    <col min="2" max="2" width="25.54296875" style="2" customWidth="1"/>
    <col min="3" max="4" width="10.54296875" style="3" customWidth="1"/>
    <col min="5" max="5" width="8.7265625" style="3"/>
    <col min="6" max="6" width="3.54296875" style="3" customWidth="1"/>
    <col min="7" max="7" width="25.54296875" style="1" customWidth="1"/>
    <col min="8" max="9" width="10.54296875" style="3" customWidth="1"/>
    <col min="10" max="12" width="8.7265625" style="3"/>
    <col min="13" max="13" width="8.7265625" style="1"/>
    <col min="14" max="14" width="8.7265625" style="3"/>
    <col min="15" max="16" width="8.7265625" style="1"/>
    <col min="17" max="17" width="9.7265625" style="1" bestFit="1" customWidth="1"/>
    <col min="18" max="16384" width="8.7265625" style="1"/>
  </cols>
  <sheetData>
    <row r="1" spans="1:12" x14ac:dyDescent="0.25">
      <c r="A1" s="36"/>
      <c r="B1" s="34"/>
      <c r="C1" s="35"/>
      <c r="D1" s="35"/>
      <c r="E1" s="35"/>
      <c r="F1" s="35"/>
      <c r="G1" s="36"/>
      <c r="H1" s="35"/>
      <c r="I1" s="35"/>
      <c r="J1" s="35"/>
      <c r="K1" s="35"/>
      <c r="L1" s="35"/>
    </row>
    <row r="2" spans="1:12" ht="18.5" x14ac:dyDescent="0.45">
      <c r="A2" s="36"/>
      <c r="B2" s="48" t="s">
        <v>81</v>
      </c>
      <c r="C2" s="35"/>
      <c r="D2" s="35"/>
      <c r="E2" s="35"/>
      <c r="F2" s="35"/>
      <c r="G2" s="36"/>
      <c r="H2" s="35"/>
      <c r="I2" s="35"/>
      <c r="J2" s="35"/>
      <c r="K2" s="35"/>
      <c r="L2" s="35"/>
    </row>
    <row r="3" spans="1:12" x14ac:dyDescent="0.25">
      <c r="A3" s="36"/>
      <c r="B3" s="34" t="s">
        <v>82</v>
      </c>
      <c r="C3" s="35"/>
      <c r="D3" s="35"/>
      <c r="E3" s="35"/>
      <c r="F3" s="35"/>
      <c r="G3" s="36"/>
      <c r="H3" s="35"/>
      <c r="I3" s="35"/>
      <c r="J3" s="35"/>
      <c r="K3" s="35"/>
      <c r="L3" s="35"/>
    </row>
    <row r="4" spans="1:12" x14ac:dyDescent="0.25">
      <c r="A4" s="36"/>
      <c r="B4" s="34"/>
      <c r="C4" s="35"/>
      <c r="D4" s="35"/>
      <c r="E4" s="35"/>
      <c r="F4" s="35"/>
      <c r="G4" s="36"/>
      <c r="H4" s="35"/>
      <c r="I4" s="35"/>
      <c r="J4" s="35"/>
      <c r="K4" s="35"/>
      <c r="L4" s="35"/>
    </row>
    <row r="5" spans="1:12" x14ac:dyDescent="0.25">
      <c r="A5" s="36"/>
      <c r="B5" s="34"/>
      <c r="C5" s="35"/>
      <c r="D5" s="35"/>
      <c r="E5" s="35"/>
      <c r="F5" s="35"/>
      <c r="G5" s="36"/>
      <c r="H5" s="35"/>
      <c r="I5" s="35"/>
      <c r="J5" s="35"/>
      <c r="K5" s="35"/>
      <c r="L5" s="35"/>
    </row>
    <row r="6" spans="1:12" x14ac:dyDescent="0.25">
      <c r="A6" s="36"/>
      <c r="B6" s="13">
        <v>2017</v>
      </c>
      <c r="C6" s="35"/>
      <c r="D6" s="35"/>
      <c r="E6" s="35"/>
      <c r="F6" s="35"/>
      <c r="G6" s="13">
        <v>2018</v>
      </c>
      <c r="H6" s="35"/>
      <c r="I6" s="35"/>
      <c r="J6" s="35"/>
      <c r="K6" s="35"/>
      <c r="L6" s="35"/>
    </row>
    <row r="7" spans="1:12" ht="11" thickBot="1" x14ac:dyDescent="0.3">
      <c r="A7" s="36"/>
      <c r="B7" s="34" t="s">
        <v>39</v>
      </c>
      <c r="C7" s="35" t="s">
        <v>30</v>
      </c>
      <c r="D7" s="35" t="s">
        <v>31</v>
      </c>
      <c r="E7" s="35"/>
      <c r="F7" s="35"/>
      <c r="G7" s="36" t="s">
        <v>39</v>
      </c>
      <c r="H7" s="35" t="s">
        <v>30</v>
      </c>
      <c r="I7" s="35" t="s">
        <v>31</v>
      </c>
      <c r="J7" s="35"/>
      <c r="K7" s="35" t="s">
        <v>49</v>
      </c>
      <c r="L7" s="35" t="s">
        <v>50</v>
      </c>
    </row>
    <row r="8" spans="1:12" ht="11" thickBot="1" x14ac:dyDescent="0.3">
      <c r="A8" s="36"/>
      <c r="B8" s="15">
        <v>1450</v>
      </c>
      <c r="C8" s="14" t="s">
        <v>18</v>
      </c>
      <c r="D8" s="14">
        <v>0</v>
      </c>
      <c r="E8" s="35" t="str">
        <f>IF(C8="",0,(IF(D20&gt;3000,0,IF(D20&lt;=1500,CONCATENATE(C8,D8),CONCATENATE("x",C8,D8)))))</f>
        <v>x0</v>
      </c>
      <c r="F8" s="35"/>
      <c r="G8" s="15">
        <v>1900</v>
      </c>
      <c r="H8" s="14" t="s">
        <v>18</v>
      </c>
      <c r="I8" s="14">
        <v>0</v>
      </c>
      <c r="J8" s="35" t="str">
        <f>IF(H8="",0,IF(I20&gt;3600,0,IF(I20&lt;=1950,CONCATENATE(H8,I8),CONCATENATE("x",H8,I8))))</f>
        <v>x0</v>
      </c>
      <c r="K8" s="37">
        <f>G8-B8</f>
        <v>450</v>
      </c>
      <c r="L8" s="38">
        <f>K8/B8</f>
        <v>0.31034482758620691</v>
      </c>
    </row>
    <row r="9" spans="1:12" x14ac:dyDescent="0.25">
      <c r="A9" s="36"/>
      <c r="B9" s="40"/>
      <c r="C9" s="35"/>
      <c r="D9" s="35"/>
      <c r="E9" s="35"/>
      <c r="F9" s="35"/>
      <c r="G9" s="34"/>
      <c r="H9" s="35"/>
      <c r="J9" s="35"/>
      <c r="K9" s="39"/>
      <c r="L9" s="35"/>
    </row>
    <row r="10" spans="1:12" x14ac:dyDescent="0.25">
      <c r="A10" s="36"/>
      <c r="B10" s="41" t="s">
        <v>34</v>
      </c>
      <c r="C10" s="35"/>
      <c r="D10" s="16">
        <v>0</v>
      </c>
      <c r="E10" s="35"/>
      <c r="F10" s="35"/>
      <c r="G10" s="34" t="s">
        <v>34</v>
      </c>
      <c r="H10" s="35"/>
      <c r="I10" s="16">
        <v>0</v>
      </c>
      <c r="J10" s="35"/>
      <c r="K10" s="39"/>
      <c r="L10" s="35"/>
    </row>
    <row r="11" spans="1:12" x14ac:dyDescent="0.25">
      <c r="A11" s="36"/>
      <c r="B11" s="41" t="s">
        <v>17</v>
      </c>
      <c r="C11" s="36"/>
      <c r="D11" s="16">
        <v>0</v>
      </c>
      <c r="E11" s="35"/>
      <c r="F11" s="35"/>
      <c r="G11" s="36" t="s">
        <v>17</v>
      </c>
      <c r="H11" s="35"/>
      <c r="I11" s="16">
        <v>0</v>
      </c>
      <c r="J11" s="35"/>
      <c r="K11" s="39"/>
      <c r="L11" s="35"/>
    </row>
    <row r="12" spans="1:12" x14ac:dyDescent="0.25">
      <c r="A12" s="36"/>
      <c r="B12" s="41" t="s">
        <v>35</v>
      </c>
      <c r="C12" s="35"/>
      <c r="D12" s="44">
        <f>B8+D10</f>
        <v>1450</v>
      </c>
      <c r="E12" s="35"/>
      <c r="F12" s="35"/>
      <c r="G12" s="34" t="s">
        <v>35</v>
      </c>
      <c r="H12" s="35"/>
      <c r="I12" s="44">
        <f>G8+I10</f>
        <v>1900</v>
      </c>
      <c r="J12" s="35"/>
      <c r="K12" s="39"/>
      <c r="L12" s="35"/>
    </row>
    <row r="13" spans="1:12" x14ac:dyDescent="0.25">
      <c r="A13" s="36"/>
      <c r="B13" s="41"/>
      <c r="C13" s="35"/>
      <c r="D13" s="44"/>
      <c r="E13" s="35"/>
      <c r="F13" s="35"/>
      <c r="G13" s="34"/>
      <c r="H13" s="35"/>
      <c r="I13" s="44"/>
      <c r="J13" s="35"/>
      <c r="K13" s="39"/>
      <c r="L13" s="35"/>
    </row>
    <row r="14" spans="1:12" x14ac:dyDescent="0.25">
      <c r="A14" s="36"/>
      <c r="B14" s="42" t="s">
        <v>3</v>
      </c>
      <c r="C14" s="43">
        <v>0.105</v>
      </c>
      <c r="D14" s="44">
        <f>ROUND($D$12*C14,0)</f>
        <v>152</v>
      </c>
      <c r="E14" s="35"/>
      <c r="F14" s="35"/>
      <c r="G14" s="36" t="s">
        <v>52</v>
      </c>
      <c r="H14" s="45">
        <v>0.25</v>
      </c>
      <c r="I14" s="44">
        <f>ROUND(I12*H14,0)</f>
        <v>475</v>
      </c>
      <c r="J14" s="35"/>
      <c r="K14" s="39"/>
      <c r="L14" s="35"/>
    </row>
    <row r="15" spans="1:12" x14ac:dyDescent="0.25">
      <c r="A15" s="36"/>
      <c r="B15" s="42" t="s">
        <v>51</v>
      </c>
      <c r="C15" s="43">
        <v>5.0000000000000001E-3</v>
      </c>
      <c r="D15" s="44">
        <f t="shared" ref="D15:D16" si="0">ROUND($D$12*C15,0)</f>
        <v>7</v>
      </c>
      <c r="E15" s="35"/>
      <c r="F15" s="35"/>
      <c r="G15" s="36" t="s">
        <v>0</v>
      </c>
      <c r="H15" s="45">
        <v>0.1</v>
      </c>
      <c r="I15" s="44">
        <f>ROUND(I12*H15,0)</f>
        <v>190</v>
      </c>
      <c r="J15" s="35"/>
      <c r="K15" s="39"/>
      <c r="L15" s="35"/>
    </row>
    <row r="16" spans="1:12" x14ac:dyDescent="0.25">
      <c r="A16" s="36"/>
      <c r="B16" s="42" t="s">
        <v>0</v>
      </c>
      <c r="C16" s="43">
        <v>5.5E-2</v>
      </c>
      <c r="D16" s="44">
        <f t="shared" si="0"/>
        <v>80</v>
      </c>
      <c r="E16" s="35"/>
      <c r="F16" s="35"/>
      <c r="G16" s="36"/>
      <c r="H16" s="36"/>
      <c r="I16" s="46"/>
      <c r="J16" s="35"/>
      <c r="K16" s="39"/>
      <c r="L16" s="35"/>
    </row>
    <row r="17" spans="1:17" x14ac:dyDescent="0.25">
      <c r="A17" s="36"/>
      <c r="B17" s="42" t="s">
        <v>37</v>
      </c>
      <c r="C17" s="43"/>
      <c r="D17" s="44">
        <f>SUM(D14:D16)</f>
        <v>239</v>
      </c>
      <c r="E17" s="35"/>
      <c r="F17" s="35"/>
      <c r="G17" s="36" t="s">
        <v>37</v>
      </c>
      <c r="H17" s="36"/>
      <c r="I17" s="44">
        <f>SUM(I14:I15)</f>
        <v>665</v>
      </c>
      <c r="J17" s="35"/>
      <c r="K17" s="39"/>
      <c r="L17" s="35"/>
    </row>
    <row r="18" spans="1:17" x14ac:dyDescent="0.25">
      <c r="A18" s="36"/>
      <c r="B18" s="42"/>
      <c r="C18" s="43"/>
      <c r="D18" s="44"/>
      <c r="E18" s="35"/>
      <c r="F18" s="35"/>
      <c r="G18" s="36"/>
      <c r="H18" s="36"/>
      <c r="I18" s="44"/>
      <c r="J18" s="35"/>
      <c r="K18" s="39"/>
      <c r="L18" s="35"/>
      <c r="Q18" s="29"/>
    </row>
    <row r="19" spans="1:17" x14ac:dyDescent="0.25">
      <c r="A19" s="36"/>
      <c r="B19" s="42" t="s">
        <v>38</v>
      </c>
      <c r="C19" s="43"/>
      <c r="D19" s="44">
        <f>D12-D14-D15-D16</f>
        <v>1211</v>
      </c>
      <c r="E19" s="35"/>
      <c r="F19" s="35"/>
      <c r="G19" s="36" t="s">
        <v>38</v>
      </c>
      <c r="H19" s="35"/>
      <c r="I19" s="44">
        <f>G8-I14-I15</f>
        <v>1235</v>
      </c>
      <c r="J19" s="35"/>
      <c r="K19" s="39"/>
      <c r="L19" s="35"/>
    </row>
    <row r="20" spans="1:17" x14ac:dyDescent="0.25">
      <c r="A20" s="36"/>
      <c r="B20" s="42" t="s">
        <v>36</v>
      </c>
      <c r="C20" s="43"/>
      <c r="D20" s="44">
        <f>D12+D11</f>
        <v>1450</v>
      </c>
      <c r="E20" s="35"/>
      <c r="F20" s="35"/>
      <c r="G20" s="42" t="s">
        <v>36</v>
      </c>
      <c r="H20" s="35"/>
      <c r="I20" s="44">
        <f>I12+I11</f>
        <v>1900</v>
      </c>
      <c r="J20" s="35"/>
      <c r="K20" s="39"/>
      <c r="L20" s="35"/>
    </row>
    <row r="21" spans="1:17" x14ac:dyDescent="0.25">
      <c r="A21" s="36"/>
      <c r="B21" s="42" t="s">
        <v>54</v>
      </c>
      <c r="C21" s="39"/>
      <c r="D21" s="44">
        <f>VLOOKUP(E8,Calcul_deduceri!B1:D13,3,0)</f>
        <v>300</v>
      </c>
      <c r="E21" s="35"/>
      <c r="F21" s="35"/>
      <c r="G21" s="42" t="s">
        <v>54</v>
      </c>
      <c r="H21" s="35"/>
      <c r="I21" s="44">
        <f>VLOOKUP(J8,Calcul_deduceri!B1:E13,4,0)</f>
        <v>510</v>
      </c>
      <c r="J21" s="35"/>
      <c r="K21" s="39"/>
      <c r="L21" s="35"/>
    </row>
    <row r="22" spans="1:17" x14ac:dyDescent="0.25">
      <c r="A22" s="36"/>
      <c r="B22" s="41" t="s">
        <v>16</v>
      </c>
      <c r="C22" s="36"/>
      <c r="D22" s="44">
        <f>D12-D14-D15-D16-D21+D11</f>
        <v>911</v>
      </c>
      <c r="E22" s="35"/>
      <c r="F22" s="35"/>
      <c r="G22" s="36" t="s">
        <v>16</v>
      </c>
      <c r="H22" s="35"/>
      <c r="I22" s="44">
        <f>I12-I14-I15-I21+I11</f>
        <v>725</v>
      </c>
      <c r="J22" s="35"/>
      <c r="K22" s="39"/>
      <c r="L22" s="35"/>
    </row>
    <row r="23" spans="1:17" x14ac:dyDescent="0.25">
      <c r="A23" s="36"/>
      <c r="B23" s="42" t="s">
        <v>32</v>
      </c>
      <c r="C23" s="43">
        <v>0.16</v>
      </c>
      <c r="D23" s="44">
        <f>ROUND(D22*C23,0)</f>
        <v>146</v>
      </c>
      <c r="E23" s="35"/>
      <c r="F23" s="35"/>
      <c r="G23" s="36" t="s">
        <v>32</v>
      </c>
      <c r="H23" s="45">
        <v>0.1</v>
      </c>
      <c r="I23" s="44">
        <f>ROUND(I22*H23,0)</f>
        <v>73</v>
      </c>
      <c r="J23" s="35"/>
      <c r="K23" s="39"/>
      <c r="L23" s="35"/>
    </row>
    <row r="24" spans="1:17" x14ac:dyDescent="0.25">
      <c r="A24" s="36"/>
      <c r="B24" s="8" t="s">
        <v>1</v>
      </c>
      <c r="C24" s="9"/>
      <c r="D24" s="19">
        <f>D12-D17-D23</f>
        <v>1065</v>
      </c>
      <c r="E24" s="44"/>
      <c r="F24" s="35"/>
      <c r="G24" s="10" t="s">
        <v>1</v>
      </c>
      <c r="H24" s="11"/>
      <c r="I24" s="19">
        <f>I12-I17-I23</f>
        <v>1162</v>
      </c>
      <c r="J24" s="35"/>
      <c r="K24" s="37">
        <f>I24-D24</f>
        <v>97</v>
      </c>
      <c r="L24" s="38">
        <f>K24/D24</f>
        <v>9.1079812206572769E-2</v>
      </c>
      <c r="N24" s="17"/>
      <c r="O24" s="18"/>
      <c r="P24" s="18"/>
    </row>
    <row r="25" spans="1:17" x14ac:dyDescent="0.25">
      <c r="A25" s="36"/>
      <c r="B25" s="41"/>
      <c r="C25" s="35"/>
      <c r="D25" s="35"/>
      <c r="E25" s="35"/>
      <c r="F25" s="35"/>
      <c r="G25" s="36"/>
      <c r="H25" s="36"/>
      <c r="I25" s="36"/>
      <c r="J25" s="35"/>
      <c r="K25" s="39"/>
      <c r="L25" s="35"/>
      <c r="N25" s="17"/>
    </row>
    <row r="26" spans="1:17" x14ac:dyDescent="0.25">
      <c r="A26" s="36"/>
      <c r="B26" s="42" t="s">
        <v>4</v>
      </c>
      <c r="C26" s="43">
        <v>5.1999999999999998E-2</v>
      </c>
      <c r="D26" s="35">
        <f>ROUND($D$12*C26,0)</f>
        <v>75</v>
      </c>
      <c r="E26" s="35"/>
      <c r="F26" s="35"/>
      <c r="G26" s="36" t="s">
        <v>33</v>
      </c>
      <c r="H26" s="43">
        <v>2.2499999999999999E-2</v>
      </c>
      <c r="I26" s="35">
        <f>ROUND(I12*H26,0)</f>
        <v>43</v>
      </c>
      <c r="J26" s="35"/>
      <c r="K26" s="39"/>
      <c r="L26" s="35"/>
      <c r="O26" s="18"/>
    </row>
    <row r="27" spans="1:17" x14ac:dyDescent="0.25">
      <c r="A27" s="36"/>
      <c r="B27" s="42" t="s">
        <v>51</v>
      </c>
      <c r="C27" s="43">
        <v>5.0000000000000001E-3</v>
      </c>
      <c r="D27" s="35">
        <f t="shared" ref="D27:D31" si="1">ROUND($D$12*C27,0)</f>
        <v>7</v>
      </c>
      <c r="E27" s="35"/>
      <c r="F27" s="35"/>
      <c r="G27" s="36"/>
      <c r="H27" s="35"/>
      <c r="I27" s="35"/>
      <c r="J27" s="35"/>
      <c r="K27" s="39"/>
      <c r="L27" s="35"/>
    </row>
    <row r="28" spans="1:17" x14ac:dyDescent="0.25">
      <c r="A28" s="36"/>
      <c r="B28" s="42" t="s">
        <v>52</v>
      </c>
      <c r="C28" s="43">
        <v>0.158</v>
      </c>
      <c r="D28" s="35">
        <f t="shared" si="1"/>
        <v>229</v>
      </c>
      <c r="E28" s="35"/>
      <c r="F28" s="35"/>
      <c r="G28" s="36"/>
      <c r="H28" s="35"/>
      <c r="I28" s="35"/>
      <c r="J28" s="35"/>
      <c r="K28" s="39"/>
      <c r="L28" s="35"/>
    </row>
    <row r="29" spans="1:17" x14ac:dyDescent="0.25">
      <c r="A29" s="36"/>
      <c r="B29" s="42" t="s">
        <v>5</v>
      </c>
      <c r="C29" s="43">
        <v>8.5000000000000006E-3</v>
      </c>
      <c r="D29" s="35">
        <f t="shared" si="1"/>
        <v>12</v>
      </c>
      <c r="E29" s="35"/>
      <c r="F29" s="35"/>
      <c r="G29" s="36"/>
      <c r="H29" s="35"/>
      <c r="I29" s="35"/>
      <c r="J29" s="35"/>
      <c r="K29" s="39"/>
      <c r="L29" s="35"/>
    </row>
    <row r="30" spans="1:17" x14ac:dyDescent="0.25">
      <c r="A30" s="36"/>
      <c r="B30" s="42" t="s">
        <v>6</v>
      </c>
      <c r="C30" s="43">
        <v>4.0000000000000001E-3</v>
      </c>
      <c r="D30" s="35">
        <f t="shared" si="1"/>
        <v>6</v>
      </c>
      <c r="E30" s="35"/>
      <c r="F30" s="35"/>
      <c r="G30" s="36"/>
      <c r="H30" s="35"/>
      <c r="I30" s="35"/>
      <c r="J30" s="35"/>
      <c r="K30" s="39"/>
      <c r="L30" s="35"/>
    </row>
    <row r="31" spans="1:17" x14ac:dyDescent="0.25">
      <c r="A31" s="36"/>
      <c r="B31" s="42" t="s">
        <v>53</v>
      </c>
      <c r="C31" s="43">
        <v>2.5000000000000001E-3</v>
      </c>
      <c r="D31" s="35">
        <f t="shared" si="1"/>
        <v>4</v>
      </c>
      <c r="E31" s="35"/>
      <c r="F31" s="35"/>
      <c r="G31" s="36"/>
      <c r="H31" s="35"/>
      <c r="I31" s="47"/>
      <c r="J31" s="35"/>
      <c r="K31" s="39"/>
      <c r="L31" s="35"/>
    </row>
    <row r="32" spans="1:17" x14ac:dyDescent="0.25">
      <c r="A32" s="36"/>
      <c r="B32" s="36"/>
      <c r="C32" s="36"/>
      <c r="D32" s="35"/>
      <c r="E32" s="35"/>
      <c r="F32" s="35"/>
      <c r="G32" s="36"/>
      <c r="H32" s="35"/>
      <c r="I32" s="35"/>
      <c r="J32" s="35"/>
      <c r="K32" s="39"/>
      <c r="L32" s="35"/>
    </row>
    <row r="33" spans="1:12" x14ac:dyDescent="0.25">
      <c r="A33" s="36"/>
      <c r="B33" s="34"/>
      <c r="C33" s="35"/>
      <c r="D33" s="35"/>
      <c r="E33" s="35"/>
      <c r="F33" s="35"/>
      <c r="G33" s="36"/>
      <c r="H33" s="35"/>
      <c r="I33" s="35"/>
      <c r="J33" s="35"/>
      <c r="K33" s="39"/>
      <c r="L33" s="35"/>
    </row>
    <row r="34" spans="1:12" x14ac:dyDescent="0.25">
      <c r="A34" s="36"/>
      <c r="B34" s="12" t="s">
        <v>2</v>
      </c>
      <c r="C34" s="9"/>
      <c r="D34" s="19">
        <f>D12+SUM(D26:D31)</f>
        <v>1783</v>
      </c>
      <c r="E34" s="35"/>
      <c r="F34" s="35"/>
      <c r="G34" s="10" t="s">
        <v>2</v>
      </c>
      <c r="H34" s="9"/>
      <c r="I34" s="19">
        <f>I12+I26</f>
        <v>1943</v>
      </c>
      <c r="J34" s="35"/>
      <c r="K34" s="37">
        <f>I34-D34</f>
        <v>160</v>
      </c>
      <c r="L34" s="38">
        <f>K34/D34</f>
        <v>8.9736399326977009E-2</v>
      </c>
    </row>
    <row r="35" spans="1:12" x14ac:dyDescent="0.25">
      <c r="A35" s="36"/>
      <c r="B35" s="34" t="s">
        <v>46</v>
      </c>
      <c r="C35" s="35"/>
      <c r="D35" s="35">
        <f>D14+D15+D16+D23</f>
        <v>385</v>
      </c>
      <c r="E35" s="35"/>
      <c r="F35" s="35"/>
      <c r="G35" s="34" t="s">
        <v>46</v>
      </c>
      <c r="H35" s="35"/>
      <c r="I35" s="35">
        <f>I14+I15+I23</f>
        <v>738</v>
      </c>
      <c r="J35" s="35"/>
      <c r="K35" s="39"/>
      <c r="L35" s="35"/>
    </row>
    <row r="36" spans="1:12" x14ac:dyDescent="0.25">
      <c r="A36" s="36"/>
      <c r="B36" s="34" t="s">
        <v>47</v>
      </c>
      <c r="C36" s="35"/>
      <c r="D36" s="35">
        <f>D26+D27+D28+D29+D30+D31</f>
        <v>333</v>
      </c>
      <c r="E36" s="35"/>
      <c r="F36" s="35"/>
      <c r="G36" s="34" t="s">
        <v>47</v>
      </c>
      <c r="H36" s="35"/>
      <c r="I36" s="35">
        <v>43</v>
      </c>
      <c r="J36" s="35"/>
      <c r="K36" s="39"/>
      <c r="L36" s="35"/>
    </row>
    <row r="37" spans="1:12" x14ac:dyDescent="0.25">
      <c r="A37" s="36"/>
      <c r="B37" s="34" t="s">
        <v>48</v>
      </c>
      <c r="C37" s="35"/>
      <c r="D37" s="35">
        <f>D35+D36</f>
        <v>718</v>
      </c>
      <c r="E37" s="35"/>
      <c r="F37" s="35"/>
      <c r="G37" s="34" t="s">
        <v>48</v>
      </c>
      <c r="H37" s="35"/>
      <c r="I37" s="35">
        <f>I35+I36</f>
        <v>781</v>
      </c>
      <c r="J37" s="35"/>
      <c r="K37" s="39">
        <f>I37-D37</f>
        <v>63</v>
      </c>
      <c r="L37" s="38">
        <f>K37/D37</f>
        <v>8.7743732590529241E-2</v>
      </c>
    </row>
    <row r="38" spans="1:12" x14ac:dyDescent="0.25">
      <c r="A38" s="36"/>
      <c r="B38" s="34"/>
      <c r="C38" s="35"/>
      <c r="D38" s="35"/>
      <c r="E38" s="35"/>
      <c r="F38" s="35"/>
      <c r="G38" s="36"/>
      <c r="H38" s="35"/>
      <c r="I38" s="35"/>
      <c r="J38" s="35"/>
      <c r="K38" s="35"/>
      <c r="L38" s="35"/>
    </row>
    <row r="39" spans="1:12" x14ac:dyDescent="0.25">
      <c r="A39" s="36"/>
      <c r="B39" s="34"/>
      <c r="C39" s="35"/>
      <c r="D39" s="35"/>
      <c r="E39" s="35"/>
      <c r="F39" s="35"/>
      <c r="G39" s="36"/>
      <c r="H39" s="35"/>
      <c r="I39" s="35"/>
      <c r="J39" s="35"/>
      <c r="K39" s="35"/>
      <c r="L39" s="35"/>
    </row>
    <row r="40" spans="1:12" x14ac:dyDescent="0.25">
      <c r="A40" s="36"/>
      <c r="B40" s="34"/>
      <c r="C40" s="35"/>
      <c r="D40" s="35"/>
      <c r="E40" s="35"/>
      <c r="F40" s="35"/>
      <c r="G40" s="36"/>
      <c r="H40" s="35"/>
      <c r="I40" s="35"/>
      <c r="J40" s="35"/>
      <c r="K40" s="35"/>
      <c r="L40" s="35"/>
    </row>
    <row r="41" spans="1:12" x14ac:dyDescent="0.25">
      <c r="A41" s="36"/>
      <c r="B41" s="34"/>
      <c r="C41" s="35"/>
      <c r="D41" s="35"/>
      <c r="E41" s="35"/>
      <c r="F41" s="35"/>
      <c r="G41" s="36"/>
      <c r="H41" s="35"/>
      <c r="I41" s="35"/>
      <c r="J41" s="35"/>
      <c r="K41" s="35"/>
      <c r="L41" s="35"/>
    </row>
    <row r="42" spans="1:12" x14ac:dyDescent="0.25">
      <c r="A42" s="36"/>
      <c r="B42" s="34"/>
      <c r="C42" s="35"/>
      <c r="D42" s="35"/>
      <c r="E42" s="35"/>
      <c r="F42" s="35"/>
      <c r="G42" s="36"/>
      <c r="H42" s="35"/>
      <c r="I42" s="35"/>
      <c r="J42" s="35"/>
      <c r="K42" s="35"/>
      <c r="L42" s="35"/>
    </row>
    <row r="43" spans="1:12" x14ac:dyDescent="0.25">
      <c r="A43" s="36"/>
      <c r="B43" s="52" t="s">
        <v>88</v>
      </c>
      <c r="C43" s="52"/>
      <c r="D43" s="52"/>
      <c r="E43" s="52"/>
      <c r="F43" s="52"/>
      <c r="G43" s="52"/>
      <c r="H43" s="35"/>
      <c r="I43" s="35"/>
      <c r="J43" s="35"/>
      <c r="K43" s="35"/>
      <c r="L43" s="35"/>
    </row>
    <row r="44" spans="1:12" x14ac:dyDescent="0.25">
      <c r="A44" s="36"/>
      <c r="B44" s="52" t="s">
        <v>89</v>
      </c>
      <c r="C44" s="52"/>
      <c r="D44" s="52"/>
      <c r="E44" s="52"/>
      <c r="F44" s="52"/>
      <c r="G44" s="52"/>
      <c r="H44" s="35"/>
      <c r="I44" s="35"/>
      <c r="J44" s="35"/>
      <c r="K44" s="35"/>
      <c r="L44" s="35"/>
    </row>
    <row r="45" spans="1:12" x14ac:dyDescent="0.25">
      <c r="A45" s="36"/>
      <c r="B45" s="52" t="s">
        <v>90</v>
      </c>
      <c r="C45" s="52"/>
      <c r="D45" s="52"/>
      <c r="E45" s="52"/>
      <c r="F45" s="52"/>
      <c r="G45" s="52"/>
      <c r="H45" s="35"/>
      <c r="I45" s="35"/>
      <c r="J45" s="35"/>
      <c r="K45" s="35"/>
      <c r="L45" s="35"/>
    </row>
    <row r="46" spans="1:12" ht="21" customHeight="1" x14ac:dyDescent="0.25">
      <c r="A46" s="36"/>
      <c r="B46" s="53" t="s">
        <v>91</v>
      </c>
      <c r="C46" s="53"/>
      <c r="D46" s="53"/>
      <c r="E46" s="53"/>
      <c r="F46" s="53"/>
      <c r="G46" s="53"/>
      <c r="H46" s="35"/>
      <c r="I46" s="35"/>
      <c r="J46" s="35"/>
      <c r="K46" s="35"/>
      <c r="L46" s="35"/>
    </row>
    <row r="47" spans="1:12" ht="21" customHeight="1" x14ac:dyDescent="0.25">
      <c r="A47" s="36"/>
      <c r="B47" s="49"/>
      <c r="C47" s="49"/>
      <c r="D47" s="49"/>
      <c r="E47" s="49"/>
      <c r="F47" s="49"/>
      <c r="G47" s="49"/>
      <c r="H47" s="35"/>
      <c r="I47" s="35"/>
      <c r="J47" s="35"/>
      <c r="K47" s="35"/>
      <c r="L47" s="35"/>
    </row>
    <row r="48" spans="1:12" x14ac:dyDescent="0.25">
      <c r="A48" s="36"/>
      <c r="B48" s="34" t="s">
        <v>83</v>
      </c>
      <c r="C48" s="35"/>
      <c r="D48" s="35"/>
      <c r="E48" s="35"/>
      <c r="F48" s="35"/>
      <c r="G48" s="36"/>
      <c r="H48" s="35"/>
      <c r="I48" s="35"/>
      <c r="J48" s="35"/>
      <c r="K48" s="35"/>
      <c r="L48" s="35"/>
    </row>
    <row r="49" spans="1:12" x14ac:dyDescent="0.25">
      <c r="A49" s="36"/>
      <c r="B49" s="34" t="s">
        <v>84</v>
      </c>
      <c r="C49" s="35"/>
      <c r="D49" s="35"/>
      <c r="E49" s="35"/>
      <c r="F49" s="35"/>
      <c r="G49" s="36"/>
      <c r="H49" s="35"/>
      <c r="I49" s="35"/>
      <c r="J49" s="35"/>
      <c r="K49" s="35"/>
      <c r="L49" s="35"/>
    </row>
    <row r="50" spans="1:12" x14ac:dyDescent="0.25">
      <c r="A50" s="36"/>
      <c r="B50" s="34" t="s">
        <v>85</v>
      </c>
      <c r="C50" s="35"/>
      <c r="D50" s="35"/>
      <c r="E50" s="35"/>
      <c r="F50" s="35"/>
      <c r="G50" s="36"/>
      <c r="H50" s="35"/>
      <c r="I50" s="35"/>
      <c r="J50" s="35"/>
      <c r="K50" s="35"/>
      <c r="L50" s="35"/>
    </row>
    <row r="51" spans="1:12" x14ac:dyDescent="0.25">
      <c r="A51" s="36"/>
      <c r="B51" s="34" t="s">
        <v>86</v>
      </c>
      <c r="C51" s="35"/>
      <c r="D51" s="35"/>
      <c r="E51" s="35"/>
      <c r="F51" s="35"/>
      <c r="G51" s="36"/>
      <c r="H51" s="35"/>
      <c r="I51" s="35"/>
      <c r="J51" s="35"/>
      <c r="K51" s="35"/>
      <c r="L51" s="35"/>
    </row>
    <row r="52" spans="1:12" x14ac:dyDescent="0.25">
      <c r="A52" s="36"/>
      <c r="B52" s="34" t="s">
        <v>87</v>
      </c>
      <c r="C52" s="35"/>
      <c r="D52" s="35"/>
      <c r="E52" s="35"/>
      <c r="F52" s="35"/>
      <c r="G52" s="36"/>
      <c r="H52" s="35"/>
      <c r="I52" s="35"/>
      <c r="J52" s="35"/>
      <c r="K52" s="35"/>
      <c r="L52" s="35"/>
    </row>
    <row r="53" spans="1:12" x14ac:dyDescent="0.25">
      <c r="A53" s="36"/>
      <c r="B53" s="34"/>
      <c r="C53" s="35"/>
      <c r="D53" s="35"/>
      <c r="E53" s="35"/>
      <c r="F53" s="35"/>
      <c r="G53" s="36"/>
      <c r="H53" s="35"/>
      <c r="I53" s="35"/>
      <c r="J53" s="35"/>
      <c r="K53" s="35"/>
      <c r="L53" s="35"/>
    </row>
    <row r="54" spans="1:12" x14ac:dyDescent="0.25">
      <c r="A54" s="36"/>
      <c r="B54" s="34" t="s">
        <v>92</v>
      </c>
      <c r="C54" s="35"/>
      <c r="D54" s="35"/>
      <c r="E54" s="35"/>
      <c r="F54" s="35"/>
      <c r="G54" s="36"/>
      <c r="H54" s="35"/>
      <c r="I54" s="35"/>
      <c r="J54" s="35"/>
      <c r="K54" s="35"/>
      <c r="L54" s="35"/>
    </row>
    <row r="55" spans="1:12" x14ac:dyDescent="0.25">
      <c r="A55" s="36"/>
      <c r="B55" s="34" t="s">
        <v>94</v>
      </c>
      <c r="C55" s="35"/>
      <c r="D55" s="35"/>
      <c r="E55" s="35"/>
      <c r="F55" s="35"/>
      <c r="G55" s="36"/>
      <c r="H55" s="35"/>
      <c r="I55" s="35"/>
      <c r="J55" s="35"/>
      <c r="K55" s="35"/>
      <c r="L55" s="35"/>
    </row>
    <row r="56" spans="1:12" x14ac:dyDescent="0.25">
      <c r="A56" s="36"/>
      <c r="B56" s="34"/>
      <c r="C56" s="35"/>
      <c r="D56" s="35"/>
      <c r="E56" s="35"/>
      <c r="F56" s="35"/>
      <c r="G56" s="36"/>
      <c r="H56" s="35"/>
      <c r="I56" s="35"/>
      <c r="J56" s="35"/>
      <c r="K56" s="35"/>
      <c r="L56" s="35"/>
    </row>
  </sheetData>
  <mergeCells count="4">
    <mergeCell ref="B43:G43"/>
    <mergeCell ref="B44:G44"/>
    <mergeCell ref="B45:G45"/>
    <mergeCell ref="B46:G4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3"/>
  <sheetViews>
    <sheetView zoomScaleNormal="100" workbookViewId="0">
      <selection activeCell="G9" sqref="G9"/>
    </sheetView>
  </sheetViews>
  <sheetFormatPr defaultColWidth="8.7265625" defaultRowHeight="10.5" x14ac:dyDescent="0.25"/>
  <cols>
    <col min="1" max="1" width="8.7265625" style="1"/>
    <col min="2" max="2" width="25.54296875" style="2" customWidth="1"/>
    <col min="3" max="4" width="10.54296875" style="3" customWidth="1"/>
    <col min="5" max="5" width="8.7265625" style="3"/>
    <col min="6" max="6" width="3.54296875" style="3" customWidth="1"/>
    <col min="7" max="7" width="25.54296875" style="1" customWidth="1"/>
    <col min="8" max="9" width="10.54296875" style="3" customWidth="1"/>
    <col min="10" max="11" width="8.7265625" style="3"/>
    <col min="12" max="16384" width="8.7265625" style="1"/>
  </cols>
  <sheetData>
    <row r="1" spans="1:12" x14ac:dyDescent="0.25">
      <c r="A1" s="36"/>
      <c r="B1" s="34"/>
      <c r="C1" s="35"/>
      <c r="D1" s="35"/>
      <c r="E1" s="35"/>
      <c r="F1" s="35"/>
      <c r="G1" s="36"/>
      <c r="H1" s="35"/>
      <c r="I1" s="35"/>
      <c r="J1" s="35"/>
      <c r="K1" s="35"/>
      <c r="L1" s="36"/>
    </row>
    <row r="2" spans="1:12" ht="18.5" x14ac:dyDescent="0.45">
      <c r="A2" s="36"/>
      <c r="B2" s="48" t="s">
        <v>93</v>
      </c>
      <c r="C2" s="35"/>
      <c r="D2" s="35"/>
      <c r="E2" s="35"/>
      <c r="F2" s="35"/>
      <c r="G2" s="36"/>
      <c r="H2" s="35"/>
      <c r="I2" s="35"/>
      <c r="J2" s="35"/>
      <c r="K2" s="35"/>
      <c r="L2" s="36"/>
    </row>
    <row r="3" spans="1:12" x14ac:dyDescent="0.25">
      <c r="A3" s="36"/>
      <c r="B3" s="34" t="s">
        <v>82</v>
      </c>
      <c r="C3" s="35"/>
      <c r="D3" s="35"/>
      <c r="E3" s="35"/>
      <c r="F3" s="35"/>
      <c r="G3" s="36"/>
      <c r="H3" s="35"/>
      <c r="I3" s="35"/>
      <c r="J3" s="35"/>
      <c r="K3" s="35"/>
      <c r="L3" s="36"/>
    </row>
    <row r="4" spans="1:12" x14ac:dyDescent="0.25">
      <c r="A4" s="36"/>
      <c r="B4" s="34"/>
      <c r="C4" s="35"/>
      <c r="D4" s="35"/>
      <c r="E4" s="35"/>
      <c r="F4" s="35"/>
      <c r="G4" s="36"/>
      <c r="H4" s="35"/>
      <c r="I4" s="35"/>
      <c r="J4" s="35"/>
      <c r="K4" s="35"/>
      <c r="L4" s="36"/>
    </row>
    <row r="5" spans="1:12" x14ac:dyDescent="0.25">
      <c r="A5" s="36"/>
      <c r="B5" s="34"/>
      <c r="C5" s="35"/>
      <c r="D5" s="35"/>
      <c r="E5" s="35"/>
      <c r="F5" s="35"/>
      <c r="G5" s="36"/>
      <c r="H5" s="35"/>
      <c r="I5" s="35"/>
      <c r="J5" s="35"/>
      <c r="K5" s="35"/>
      <c r="L5" s="36"/>
    </row>
    <row r="6" spans="1:12" x14ac:dyDescent="0.25">
      <c r="A6" s="36"/>
      <c r="B6" s="13">
        <v>2017</v>
      </c>
      <c r="C6" s="35"/>
      <c r="D6" s="35"/>
      <c r="E6" s="35"/>
      <c r="F6" s="35"/>
      <c r="G6" s="13">
        <v>2018</v>
      </c>
      <c r="H6" s="35"/>
      <c r="I6" s="35"/>
      <c r="J6" s="35"/>
      <c r="K6" s="35"/>
      <c r="L6" s="36"/>
    </row>
    <row r="7" spans="1:12" ht="11" thickBot="1" x14ac:dyDescent="0.3">
      <c r="A7" s="36"/>
      <c r="B7" s="34" t="s">
        <v>39</v>
      </c>
      <c r="C7" s="35" t="s">
        <v>30</v>
      </c>
      <c r="D7" s="35" t="s">
        <v>31</v>
      </c>
      <c r="E7" s="35"/>
      <c r="F7" s="35"/>
      <c r="G7" s="34" t="s">
        <v>39</v>
      </c>
      <c r="H7" s="35" t="s">
        <v>30</v>
      </c>
      <c r="I7" s="35" t="s">
        <v>31</v>
      </c>
      <c r="J7" s="35"/>
      <c r="K7" s="35" t="s">
        <v>49</v>
      </c>
      <c r="L7" s="35" t="s">
        <v>50</v>
      </c>
    </row>
    <row r="8" spans="1:12" ht="11" thickBot="1" x14ac:dyDescent="0.3">
      <c r="A8" s="36"/>
      <c r="B8" s="15">
        <v>5000</v>
      </c>
      <c r="C8" s="14" t="s">
        <v>18</v>
      </c>
      <c r="D8" s="14">
        <v>0</v>
      </c>
      <c r="E8" s="35">
        <f>IF(C8="",0,IF(D20&gt;3000,0,IF(D20&lt;=1500,CONCATENATE(C8,D8),CONCATENATE("x",C8,D8))))</f>
        <v>0</v>
      </c>
      <c r="F8" s="35"/>
      <c r="G8" s="15">
        <v>6423</v>
      </c>
      <c r="H8" s="21" t="s">
        <v>18</v>
      </c>
      <c r="I8" s="14">
        <v>0</v>
      </c>
      <c r="J8" s="35">
        <f>IF(H8="",0,IF(I20&gt;3600,0,IF(I20&lt;=1950,CONCATENATE(H8,I8),CONCATENATE("x",H8,I8))))</f>
        <v>0</v>
      </c>
      <c r="K8" s="37">
        <f>G8-B8</f>
        <v>1423</v>
      </c>
      <c r="L8" s="38">
        <f>K8/B8</f>
        <v>0.28460000000000002</v>
      </c>
    </row>
    <row r="9" spans="1:12" x14ac:dyDescent="0.25">
      <c r="A9" s="36"/>
      <c r="B9" s="40"/>
      <c r="C9" s="35"/>
      <c r="D9" s="35"/>
      <c r="E9" s="35"/>
      <c r="F9" s="35"/>
      <c r="G9" s="34"/>
      <c r="H9" s="35"/>
      <c r="I9" s="35"/>
      <c r="J9" s="35"/>
      <c r="K9" s="39"/>
      <c r="L9" s="36"/>
    </row>
    <row r="10" spans="1:12" x14ac:dyDescent="0.25">
      <c r="A10" s="36"/>
      <c r="B10" s="41" t="s">
        <v>34</v>
      </c>
      <c r="C10" s="35"/>
      <c r="D10" s="20">
        <v>0</v>
      </c>
      <c r="E10" s="35"/>
      <c r="F10" s="35"/>
      <c r="G10" s="34" t="s">
        <v>34</v>
      </c>
      <c r="H10" s="35"/>
      <c r="I10" s="20">
        <v>0</v>
      </c>
      <c r="J10" s="35"/>
      <c r="K10" s="39"/>
      <c r="L10" s="36"/>
    </row>
    <row r="11" spans="1:12" x14ac:dyDescent="0.25">
      <c r="A11" s="36"/>
      <c r="B11" s="41" t="s">
        <v>55</v>
      </c>
      <c r="C11" s="36"/>
      <c r="D11" s="20">
        <v>0</v>
      </c>
      <c r="E11" s="35"/>
      <c r="F11" s="35"/>
      <c r="G11" s="36" t="s">
        <v>55</v>
      </c>
      <c r="H11" s="35"/>
      <c r="I11" s="20">
        <v>0</v>
      </c>
      <c r="J11" s="35"/>
      <c r="K11" s="39"/>
      <c r="L11" s="36"/>
    </row>
    <row r="12" spans="1:12" x14ac:dyDescent="0.25">
      <c r="A12" s="36"/>
      <c r="B12" s="41" t="s">
        <v>35</v>
      </c>
      <c r="C12" s="35"/>
      <c r="D12" s="50">
        <f>B8+D10</f>
        <v>5000</v>
      </c>
      <c r="E12" s="35"/>
      <c r="F12" s="35"/>
      <c r="G12" s="34" t="s">
        <v>35</v>
      </c>
      <c r="H12" s="35"/>
      <c r="I12" s="50">
        <f>G8+I10</f>
        <v>6423</v>
      </c>
      <c r="J12" s="35"/>
      <c r="K12" s="39"/>
      <c r="L12" s="36"/>
    </row>
    <row r="13" spans="1:12" x14ac:dyDescent="0.25">
      <c r="A13" s="36"/>
      <c r="B13" s="41"/>
      <c r="C13" s="35"/>
      <c r="D13" s="44"/>
      <c r="E13" s="35"/>
      <c r="F13" s="35"/>
      <c r="G13" s="34"/>
      <c r="H13" s="35"/>
      <c r="I13" s="44"/>
      <c r="J13" s="35"/>
      <c r="K13" s="39"/>
      <c r="L13" s="36"/>
    </row>
    <row r="14" spans="1:12" x14ac:dyDescent="0.25">
      <c r="A14" s="36"/>
      <c r="B14" s="42" t="s">
        <v>3</v>
      </c>
      <c r="C14" s="43">
        <v>0.105</v>
      </c>
      <c r="D14" s="44">
        <f>ROUND($D$12*C14,0)</f>
        <v>525</v>
      </c>
      <c r="E14" s="35"/>
      <c r="F14" s="35"/>
      <c r="G14" s="36" t="s">
        <v>52</v>
      </c>
      <c r="H14" s="43">
        <v>0.25</v>
      </c>
      <c r="I14" s="44">
        <f>ROUND(I12*H14,0)</f>
        <v>1606</v>
      </c>
      <c r="J14" s="35"/>
      <c r="K14" s="39"/>
      <c r="L14" s="36"/>
    </row>
    <row r="15" spans="1:12" x14ac:dyDescent="0.25">
      <c r="A15" s="36"/>
      <c r="B15" s="42" t="s">
        <v>51</v>
      </c>
      <c r="C15" s="43">
        <v>5.0000000000000001E-3</v>
      </c>
      <c r="D15" s="44">
        <f t="shared" ref="D15:D16" si="0">ROUND($D$12*C15,0)</f>
        <v>25</v>
      </c>
      <c r="E15" s="35"/>
      <c r="F15" s="35"/>
      <c r="G15" s="36" t="s">
        <v>0</v>
      </c>
      <c r="H15" s="43">
        <v>0.1</v>
      </c>
      <c r="I15" s="44">
        <f>ROUND(I12*H15,0)</f>
        <v>642</v>
      </c>
      <c r="J15" s="35"/>
      <c r="K15" s="39"/>
      <c r="L15" s="36"/>
    </row>
    <row r="16" spans="1:12" x14ac:dyDescent="0.25">
      <c r="A16" s="36"/>
      <c r="B16" s="42" t="s">
        <v>0</v>
      </c>
      <c r="C16" s="43">
        <v>5.5E-2</v>
      </c>
      <c r="D16" s="44">
        <f t="shared" si="0"/>
        <v>275</v>
      </c>
      <c r="E16" s="35"/>
      <c r="F16" s="35"/>
      <c r="G16" s="36"/>
      <c r="H16" s="43"/>
      <c r="I16" s="46"/>
      <c r="J16" s="35"/>
      <c r="K16" s="39"/>
      <c r="L16" s="36"/>
    </row>
    <row r="17" spans="1:13" x14ac:dyDescent="0.25">
      <c r="A17" s="36"/>
      <c r="B17" s="42" t="s">
        <v>37</v>
      </c>
      <c r="C17" s="43"/>
      <c r="D17" s="44">
        <f>SUM(D14:D16)</f>
        <v>825</v>
      </c>
      <c r="E17" s="35"/>
      <c r="F17" s="35"/>
      <c r="G17" s="36" t="s">
        <v>37</v>
      </c>
      <c r="H17" s="43"/>
      <c r="I17" s="44">
        <f>SUM(I14:I15)</f>
        <v>2248</v>
      </c>
      <c r="J17" s="35"/>
      <c r="K17" s="39"/>
      <c r="L17" s="36"/>
    </row>
    <row r="18" spans="1:13" x14ac:dyDescent="0.25">
      <c r="A18" s="36"/>
      <c r="B18" s="42"/>
      <c r="C18" s="43"/>
      <c r="D18" s="44"/>
      <c r="E18" s="35"/>
      <c r="F18" s="35"/>
      <c r="G18" s="36"/>
      <c r="H18" s="43"/>
      <c r="I18" s="44"/>
      <c r="J18" s="35"/>
      <c r="K18" s="39"/>
      <c r="L18" s="36"/>
    </row>
    <row r="19" spans="1:13" x14ac:dyDescent="0.25">
      <c r="A19" s="36"/>
      <c r="B19" s="42" t="s">
        <v>38</v>
      </c>
      <c r="C19" s="43"/>
      <c r="D19" s="44">
        <f>D12-D14-D15-D16</f>
        <v>4175</v>
      </c>
      <c r="E19" s="35"/>
      <c r="F19" s="35"/>
      <c r="G19" s="36" t="s">
        <v>15</v>
      </c>
      <c r="H19" s="43"/>
      <c r="I19" s="44">
        <f>G8-I14-I15</f>
        <v>4175</v>
      </c>
      <c r="J19" s="35"/>
      <c r="K19" s="39"/>
      <c r="L19" s="36"/>
    </row>
    <row r="20" spans="1:13" x14ac:dyDescent="0.25">
      <c r="A20" s="36"/>
      <c r="B20" s="42" t="s">
        <v>36</v>
      </c>
      <c r="C20" s="43"/>
      <c r="D20" s="44">
        <f>D12+D11</f>
        <v>5000</v>
      </c>
      <c r="E20" s="35"/>
      <c r="F20" s="35"/>
      <c r="G20" s="42" t="s">
        <v>36</v>
      </c>
      <c r="H20" s="43"/>
      <c r="I20" s="44">
        <f>I12+I11</f>
        <v>6423</v>
      </c>
      <c r="J20" s="35"/>
      <c r="K20" s="39"/>
      <c r="L20" s="36"/>
    </row>
    <row r="21" spans="1:13" x14ac:dyDescent="0.25">
      <c r="A21" s="36"/>
      <c r="B21" s="42" t="s">
        <v>54</v>
      </c>
      <c r="C21" s="39"/>
      <c r="D21" s="44">
        <f>VLOOKUP(E8,Calcul_deduceri!$B$1:$D$13,3,0)</f>
        <v>0</v>
      </c>
      <c r="E21" s="35"/>
      <c r="F21" s="35"/>
      <c r="G21" s="42" t="s">
        <v>54</v>
      </c>
      <c r="H21" s="39"/>
      <c r="I21" s="44">
        <f>VLOOKUP(J8,Calcul_deduceri!B1:E13,4,0)</f>
        <v>0</v>
      </c>
      <c r="J21" s="35"/>
      <c r="K21" s="39"/>
      <c r="L21" s="36"/>
    </row>
    <row r="22" spans="1:13" x14ac:dyDescent="0.25">
      <c r="A22" s="36"/>
      <c r="B22" s="41" t="s">
        <v>16</v>
      </c>
      <c r="C22" s="36"/>
      <c r="D22" s="44">
        <f>D12-D14-D15-D16-D21+D11</f>
        <v>4175</v>
      </c>
      <c r="E22" s="35"/>
      <c r="F22" s="35"/>
      <c r="G22" s="36" t="s">
        <v>16</v>
      </c>
      <c r="H22" s="36"/>
      <c r="I22" s="44">
        <f>I12-I14-I15-I21+I11</f>
        <v>4175</v>
      </c>
      <c r="J22" s="35"/>
      <c r="K22" s="39"/>
      <c r="L22" s="36"/>
    </row>
    <row r="23" spans="1:13" x14ac:dyDescent="0.25">
      <c r="A23" s="36"/>
      <c r="B23" s="42" t="s">
        <v>32</v>
      </c>
      <c r="C23" s="43">
        <v>0</v>
      </c>
      <c r="D23" s="44">
        <f>ROUND(D22*C23,0)</f>
        <v>0</v>
      </c>
      <c r="E23" s="35"/>
      <c r="F23" s="35"/>
      <c r="G23" s="36" t="s">
        <v>32</v>
      </c>
      <c r="H23" s="43">
        <v>0</v>
      </c>
      <c r="I23" s="44">
        <f>ROUND(I22*H23,0)</f>
        <v>0</v>
      </c>
      <c r="J23" s="35"/>
      <c r="K23" s="39"/>
      <c r="L23" s="36"/>
    </row>
    <row r="24" spans="1:13" x14ac:dyDescent="0.25">
      <c r="A24" s="36"/>
      <c r="B24" s="8" t="s">
        <v>1</v>
      </c>
      <c r="C24" s="9"/>
      <c r="D24" s="19">
        <f>D12-D17-D23</f>
        <v>4175</v>
      </c>
      <c r="E24" s="35"/>
      <c r="F24" s="35"/>
      <c r="G24" s="10" t="s">
        <v>1</v>
      </c>
      <c r="H24" s="11"/>
      <c r="I24" s="19">
        <f>I12-I17-I23</f>
        <v>4175</v>
      </c>
      <c r="J24" s="35"/>
      <c r="K24" s="37">
        <f>I24-D24</f>
        <v>0</v>
      </c>
      <c r="L24" s="38">
        <f>K24/D24</f>
        <v>0</v>
      </c>
    </row>
    <row r="25" spans="1:13" x14ac:dyDescent="0.25">
      <c r="A25" s="36"/>
      <c r="B25" s="41"/>
      <c r="C25" s="35"/>
      <c r="D25" s="35"/>
      <c r="E25" s="35"/>
      <c r="F25" s="35"/>
      <c r="G25" s="36"/>
      <c r="H25" s="36"/>
      <c r="I25" s="36"/>
      <c r="J25" s="35"/>
      <c r="K25" s="39"/>
      <c r="L25" s="36"/>
    </row>
    <row r="26" spans="1:13" x14ac:dyDescent="0.25">
      <c r="A26" s="36"/>
      <c r="B26" s="42" t="s">
        <v>4</v>
      </c>
      <c r="C26" s="43">
        <v>5.1999999999999998E-2</v>
      </c>
      <c r="D26" s="35">
        <f>ROUND($D$12*C26,0)</f>
        <v>260</v>
      </c>
      <c r="E26" s="35"/>
      <c r="F26" s="35"/>
      <c r="G26" s="36" t="s">
        <v>33</v>
      </c>
      <c r="H26" s="43">
        <v>2.2499999999999999E-2</v>
      </c>
      <c r="I26" s="35">
        <f>ROUND(I12*H26,0)</f>
        <v>145</v>
      </c>
      <c r="J26" s="35"/>
      <c r="K26" s="39"/>
      <c r="L26" s="36"/>
      <c r="M26" s="51"/>
    </row>
    <row r="27" spans="1:13" x14ac:dyDescent="0.25">
      <c r="A27" s="36"/>
      <c r="B27" s="42" t="s">
        <v>51</v>
      </c>
      <c r="C27" s="43">
        <v>5.0000000000000001E-3</v>
      </c>
      <c r="D27" s="35">
        <f t="shared" ref="D27:D31" si="1">ROUND($D$12*C27,0)</f>
        <v>25</v>
      </c>
      <c r="E27" s="35"/>
      <c r="F27" s="35"/>
      <c r="G27" s="36"/>
      <c r="H27" s="35"/>
      <c r="I27" s="35"/>
      <c r="J27" s="35"/>
      <c r="K27" s="39"/>
      <c r="L27" s="36"/>
      <c r="M27" s="51"/>
    </row>
    <row r="28" spans="1:13" x14ac:dyDescent="0.25">
      <c r="A28" s="36"/>
      <c r="B28" s="42" t="s">
        <v>52</v>
      </c>
      <c r="C28" s="43">
        <v>0.158</v>
      </c>
      <c r="D28" s="35">
        <f t="shared" si="1"/>
        <v>790</v>
      </c>
      <c r="E28" s="35"/>
      <c r="F28" s="35"/>
      <c r="G28" s="36"/>
      <c r="H28" s="35"/>
      <c r="I28" s="35"/>
      <c r="J28" s="35"/>
      <c r="K28" s="39"/>
      <c r="L28" s="36"/>
      <c r="M28" s="51"/>
    </row>
    <row r="29" spans="1:13" x14ac:dyDescent="0.25">
      <c r="A29" s="36"/>
      <c r="B29" s="42" t="s">
        <v>5</v>
      </c>
      <c r="C29" s="43">
        <v>8.5000000000000006E-3</v>
      </c>
      <c r="D29" s="35">
        <f t="shared" si="1"/>
        <v>43</v>
      </c>
      <c r="E29" s="35"/>
      <c r="F29" s="35"/>
      <c r="G29" s="36"/>
      <c r="H29" s="35"/>
      <c r="I29" s="35"/>
      <c r="J29" s="35"/>
      <c r="K29" s="39"/>
      <c r="L29" s="36"/>
      <c r="M29" s="51"/>
    </row>
    <row r="30" spans="1:13" x14ac:dyDescent="0.25">
      <c r="A30" s="36"/>
      <c r="B30" s="42" t="s">
        <v>6</v>
      </c>
      <c r="C30" s="43">
        <v>4.0000000000000001E-3</v>
      </c>
      <c r="D30" s="35">
        <f t="shared" si="1"/>
        <v>20</v>
      </c>
      <c r="E30" s="35"/>
      <c r="F30" s="35"/>
      <c r="G30" s="36"/>
      <c r="H30" s="35"/>
      <c r="I30" s="35"/>
      <c r="J30" s="35"/>
      <c r="K30" s="39"/>
      <c r="L30" s="36"/>
      <c r="M30" s="51"/>
    </row>
    <row r="31" spans="1:13" x14ac:dyDescent="0.25">
      <c r="A31" s="36"/>
      <c r="B31" s="42" t="s">
        <v>7</v>
      </c>
      <c r="C31" s="43">
        <v>2.5000000000000001E-3</v>
      </c>
      <c r="D31" s="35">
        <f t="shared" si="1"/>
        <v>13</v>
      </c>
      <c r="E31" s="35"/>
      <c r="F31" s="35"/>
      <c r="G31" s="36"/>
      <c r="H31" s="35"/>
      <c r="I31" s="47"/>
      <c r="J31" s="35"/>
      <c r="K31" s="39"/>
      <c r="L31" s="36"/>
      <c r="M31" s="51"/>
    </row>
    <row r="32" spans="1:13" x14ac:dyDescent="0.25">
      <c r="A32" s="36"/>
      <c r="B32" s="36"/>
      <c r="C32" s="36"/>
      <c r="D32" s="35"/>
      <c r="E32" s="35"/>
      <c r="F32" s="35"/>
      <c r="G32" s="36"/>
      <c r="H32" s="35"/>
      <c r="I32" s="35"/>
      <c r="J32" s="35"/>
      <c r="K32" s="39"/>
      <c r="L32" s="36"/>
      <c r="M32" s="51"/>
    </row>
    <row r="33" spans="1:13" x14ac:dyDescent="0.25">
      <c r="A33" s="36"/>
      <c r="B33" s="34"/>
      <c r="C33" s="35"/>
      <c r="D33" s="35"/>
      <c r="E33" s="35"/>
      <c r="F33" s="35"/>
      <c r="G33" s="36"/>
      <c r="H33" s="35"/>
      <c r="I33" s="35"/>
      <c r="J33" s="35"/>
      <c r="K33" s="39"/>
      <c r="L33" s="36"/>
      <c r="M33" s="51"/>
    </row>
    <row r="34" spans="1:13" x14ac:dyDescent="0.25">
      <c r="A34" s="36"/>
      <c r="B34" s="12" t="s">
        <v>2</v>
      </c>
      <c r="C34" s="9"/>
      <c r="D34" s="19">
        <f>D12+SUM(D26:D31)</f>
        <v>6151</v>
      </c>
      <c r="E34" s="35"/>
      <c r="F34" s="35"/>
      <c r="G34" s="10" t="s">
        <v>2</v>
      </c>
      <c r="H34" s="9"/>
      <c r="I34" s="19">
        <f>I12+I26</f>
        <v>6568</v>
      </c>
      <c r="J34" s="35"/>
      <c r="K34" s="37">
        <f>I34-D34</f>
        <v>417</v>
      </c>
      <c r="L34" s="38">
        <f>K34/D34</f>
        <v>6.7793854657779221E-2</v>
      </c>
      <c r="M34" s="51"/>
    </row>
    <row r="35" spans="1:13" x14ac:dyDescent="0.25">
      <c r="A35" s="36"/>
      <c r="B35" s="34" t="s">
        <v>46</v>
      </c>
      <c r="C35" s="35"/>
      <c r="D35" s="35">
        <f>D14+D15+D16+D23</f>
        <v>825</v>
      </c>
      <c r="E35" s="35"/>
      <c r="F35" s="35"/>
      <c r="G35" s="34" t="s">
        <v>46</v>
      </c>
      <c r="H35" s="35"/>
      <c r="I35" s="35">
        <f>I14+I15+I23</f>
        <v>2248</v>
      </c>
      <c r="J35" s="35"/>
      <c r="K35" s="39"/>
      <c r="L35" s="36"/>
      <c r="M35" s="51"/>
    </row>
    <row r="36" spans="1:13" x14ac:dyDescent="0.25">
      <c r="A36" s="36"/>
      <c r="B36" s="34" t="s">
        <v>47</v>
      </c>
      <c r="C36" s="35"/>
      <c r="D36" s="35">
        <f>D26+D27+D28+D29+D30+D31</f>
        <v>1151</v>
      </c>
      <c r="E36" s="35"/>
      <c r="F36" s="35"/>
      <c r="G36" s="34" t="s">
        <v>47</v>
      </c>
      <c r="H36" s="35"/>
      <c r="I36" s="35">
        <v>43</v>
      </c>
      <c r="J36" s="35"/>
      <c r="K36" s="39"/>
      <c r="L36" s="36"/>
      <c r="M36" s="51"/>
    </row>
    <row r="37" spans="1:13" x14ac:dyDescent="0.25">
      <c r="A37" s="36"/>
      <c r="B37" s="34" t="s">
        <v>48</v>
      </c>
      <c r="C37" s="35"/>
      <c r="D37" s="35">
        <f>D35+D36</f>
        <v>1976</v>
      </c>
      <c r="E37" s="35"/>
      <c r="F37" s="35"/>
      <c r="G37" s="34" t="s">
        <v>48</v>
      </c>
      <c r="H37" s="35"/>
      <c r="I37" s="35">
        <f>I35+I36</f>
        <v>2291</v>
      </c>
      <c r="J37" s="35"/>
      <c r="K37" s="39">
        <f>I37-D37</f>
        <v>315</v>
      </c>
      <c r="L37" s="38">
        <f>K37/D37</f>
        <v>0.15941295546558704</v>
      </c>
      <c r="M37" s="51"/>
    </row>
    <row r="38" spans="1:13" x14ac:dyDescent="0.25">
      <c r="A38" s="36"/>
      <c r="B38" s="34"/>
      <c r="C38" s="35"/>
      <c r="D38" s="35"/>
      <c r="E38" s="35"/>
      <c r="F38" s="35"/>
      <c r="G38" s="36"/>
      <c r="H38" s="35"/>
      <c r="I38" s="35"/>
      <c r="J38" s="35"/>
      <c r="K38" s="35"/>
      <c r="L38" s="36"/>
      <c r="M38" s="51"/>
    </row>
    <row r="39" spans="1:13" x14ac:dyDescent="0.25">
      <c r="A39" s="36"/>
      <c r="B39" s="34"/>
      <c r="C39" s="35"/>
      <c r="D39" s="35"/>
      <c r="E39" s="35"/>
      <c r="F39" s="35"/>
      <c r="G39" s="36"/>
      <c r="H39" s="35"/>
      <c r="I39" s="35"/>
      <c r="J39" s="35"/>
      <c r="K39" s="35"/>
      <c r="L39" s="36"/>
      <c r="M39" s="51"/>
    </row>
    <row r="40" spans="1:13" x14ac:dyDescent="0.25">
      <c r="A40" s="36"/>
      <c r="B40" s="34"/>
      <c r="C40" s="35"/>
      <c r="D40" s="35"/>
      <c r="E40" s="35"/>
      <c r="F40" s="35"/>
      <c r="G40" s="36"/>
      <c r="H40" s="35"/>
      <c r="I40" s="35"/>
      <c r="J40" s="35"/>
      <c r="K40" s="35"/>
      <c r="L40" s="36"/>
      <c r="M40" s="51"/>
    </row>
    <row r="41" spans="1:13" x14ac:dyDescent="0.25">
      <c r="A41" s="36"/>
      <c r="B41" s="34"/>
      <c r="C41" s="35"/>
      <c r="D41" s="35"/>
      <c r="E41" s="35"/>
      <c r="F41" s="35"/>
      <c r="G41" s="36"/>
      <c r="H41" s="35"/>
      <c r="I41" s="35"/>
      <c r="J41" s="35"/>
      <c r="K41" s="35"/>
      <c r="L41" s="36"/>
      <c r="M41" s="51"/>
    </row>
    <row r="42" spans="1:13" x14ac:dyDescent="0.25">
      <c r="A42" s="36"/>
      <c r="B42" s="34"/>
      <c r="C42" s="35"/>
      <c r="D42" s="35"/>
      <c r="E42" s="35"/>
      <c r="F42" s="35"/>
      <c r="G42" s="36"/>
      <c r="H42" s="35"/>
      <c r="I42" s="35"/>
      <c r="J42" s="35"/>
      <c r="K42" s="35"/>
      <c r="L42" s="36"/>
      <c r="M42" s="51"/>
    </row>
    <row r="43" spans="1:13" x14ac:dyDescent="0.25">
      <c r="A43" s="36"/>
      <c r="B43" s="52" t="s">
        <v>88</v>
      </c>
      <c r="C43" s="52"/>
      <c r="D43" s="52"/>
      <c r="E43" s="52"/>
      <c r="F43" s="52"/>
      <c r="G43" s="52"/>
      <c r="H43" s="35"/>
      <c r="I43" s="35"/>
      <c r="J43" s="35"/>
      <c r="K43" s="35"/>
      <c r="L43" s="36"/>
      <c r="M43" s="51"/>
    </row>
    <row r="44" spans="1:13" x14ac:dyDescent="0.25">
      <c r="A44" s="36"/>
      <c r="B44" s="52" t="s">
        <v>89</v>
      </c>
      <c r="C44" s="52"/>
      <c r="D44" s="52"/>
      <c r="E44" s="52"/>
      <c r="F44" s="52"/>
      <c r="G44" s="52"/>
      <c r="H44" s="35"/>
      <c r="I44" s="35"/>
      <c r="J44" s="35"/>
      <c r="K44" s="35"/>
      <c r="L44" s="36"/>
      <c r="M44" s="51"/>
    </row>
    <row r="45" spans="1:13" x14ac:dyDescent="0.25">
      <c r="A45" s="36"/>
      <c r="B45" s="52" t="s">
        <v>90</v>
      </c>
      <c r="C45" s="52"/>
      <c r="D45" s="52"/>
      <c r="E45" s="52"/>
      <c r="F45" s="52"/>
      <c r="G45" s="52"/>
      <c r="H45" s="35"/>
      <c r="I45" s="35"/>
      <c r="J45" s="35"/>
      <c r="K45" s="35"/>
      <c r="L45" s="36"/>
      <c r="M45" s="51"/>
    </row>
    <row r="46" spans="1:13" x14ac:dyDescent="0.25">
      <c r="A46" s="36"/>
      <c r="B46" s="53" t="s">
        <v>91</v>
      </c>
      <c r="C46" s="53"/>
      <c r="D46" s="53"/>
      <c r="E46" s="53"/>
      <c r="F46" s="53"/>
      <c r="G46" s="53"/>
      <c r="H46" s="35"/>
      <c r="I46" s="35"/>
      <c r="J46" s="35"/>
      <c r="K46" s="35"/>
      <c r="L46" s="36"/>
      <c r="M46" s="51"/>
    </row>
    <row r="47" spans="1:13" x14ac:dyDescent="0.25">
      <c r="A47" s="36"/>
      <c r="B47" s="49"/>
      <c r="C47" s="49"/>
      <c r="D47" s="49"/>
      <c r="E47" s="49"/>
      <c r="F47" s="49"/>
      <c r="G47" s="49"/>
      <c r="H47" s="35"/>
      <c r="I47" s="35"/>
      <c r="J47" s="35"/>
      <c r="K47" s="35"/>
      <c r="L47" s="36"/>
      <c r="M47" s="51"/>
    </row>
    <row r="48" spans="1:13" x14ac:dyDescent="0.25">
      <c r="A48" s="36"/>
      <c r="B48" s="34" t="s">
        <v>83</v>
      </c>
      <c r="C48" s="35"/>
      <c r="D48" s="35"/>
      <c r="E48" s="35"/>
      <c r="F48" s="35"/>
      <c r="G48" s="36"/>
      <c r="H48" s="35"/>
      <c r="I48" s="35"/>
      <c r="J48" s="35"/>
      <c r="K48" s="35"/>
      <c r="L48" s="36"/>
      <c r="M48" s="51"/>
    </row>
    <row r="49" spans="1:13" x14ac:dyDescent="0.25">
      <c r="A49" s="36"/>
      <c r="B49" s="34" t="s">
        <v>84</v>
      </c>
      <c r="C49" s="35"/>
      <c r="D49" s="35"/>
      <c r="E49" s="35"/>
      <c r="F49" s="35"/>
      <c r="G49" s="36"/>
      <c r="H49" s="35"/>
      <c r="I49" s="35"/>
      <c r="J49" s="35"/>
      <c r="K49" s="35"/>
      <c r="L49" s="36"/>
      <c r="M49" s="51"/>
    </row>
    <row r="50" spans="1:13" x14ac:dyDescent="0.25">
      <c r="A50" s="36"/>
      <c r="B50" s="34" t="s">
        <v>85</v>
      </c>
      <c r="C50" s="35"/>
      <c r="D50" s="35"/>
      <c r="E50" s="35"/>
      <c r="F50" s="35"/>
      <c r="G50" s="36"/>
      <c r="H50" s="35"/>
      <c r="I50" s="35"/>
      <c r="J50" s="35"/>
      <c r="K50" s="35"/>
      <c r="L50" s="36"/>
      <c r="M50" s="51"/>
    </row>
    <row r="51" spans="1:13" x14ac:dyDescent="0.25">
      <c r="A51" s="36"/>
      <c r="B51" s="34" t="s">
        <v>86</v>
      </c>
      <c r="C51" s="35"/>
      <c r="D51" s="35"/>
      <c r="E51" s="35"/>
      <c r="F51" s="35"/>
      <c r="G51" s="36"/>
      <c r="H51" s="35"/>
      <c r="I51" s="35"/>
      <c r="J51" s="35"/>
      <c r="K51" s="35"/>
      <c r="L51" s="36"/>
      <c r="M51" s="51"/>
    </row>
    <row r="52" spans="1:13" x14ac:dyDescent="0.25">
      <c r="A52" s="36"/>
      <c r="B52" s="34" t="s">
        <v>87</v>
      </c>
      <c r="C52" s="35"/>
      <c r="D52" s="35"/>
      <c r="E52" s="35"/>
      <c r="F52" s="35"/>
      <c r="G52" s="36"/>
      <c r="H52" s="35"/>
      <c r="I52" s="35"/>
      <c r="J52" s="35"/>
      <c r="K52" s="35"/>
      <c r="L52" s="36"/>
      <c r="M52" s="51"/>
    </row>
    <row r="53" spans="1:13" x14ac:dyDescent="0.25">
      <c r="A53" s="36"/>
      <c r="B53" s="34"/>
      <c r="C53" s="35"/>
      <c r="D53" s="35"/>
      <c r="E53" s="35"/>
      <c r="F53" s="35"/>
      <c r="G53" s="36"/>
      <c r="H53" s="35"/>
      <c r="I53" s="35"/>
      <c r="J53" s="35"/>
      <c r="K53" s="35"/>
      <c r="L53" s="36"/>
      <c r="M53" s="51"/>
    </row>
    <row r="54" spans="1:13" x14ac:dyDescent="0.25">
      <c r="A54" s="36"/>
      <c r="B54" s="34" t="s">
        <v>92</v>
      </c>
      <c r="C54" s="35"/>
      <c r="D54" s="35"/>
      <c r="E54" s="35"/>
      <c r="F54" s="35"/>
      <c r="G54" s="36"/>
      <c r="H54" s="35"/>
      <c r="I54" s="35"/>
      <c r="J54" s="35"/>
      <c r="K54" s="35"/>
      <c r="L54" s="36"/>
      <c r="M54" s="51"/>
    </row>
    <row r="55" spans="1:13" x14ac:dyDescent="0.25">
      <c r="A55" s="36"/>
      <c r="B55" s="34" t="s">
        <v>94</v>
      </c>
      <c r="C55" s="35"/>
      <c r="D55" s="35"/>
      <c r="E55" s="35"/>
      <c r="F55" s="35"/>
      <c r="G55" s="36"/>
      <c r="H55" s="35"/>
      <c r="I55" s="35"/>
      <c r="J55" s="35"/>
      <c r="K55" s="35"/>
      <c r="L55" s="36"/>
      <c r="M55" s="51"/>
    </row>
    <row r="56" spans="1:13" x14ac:dyDescent="0.25">
      <c r="A56" s="36"/>
      <c r="B56" s="34"/>
      <c r="C56" s="35"/>
      <c r="D56" s="35"/>
      <c r="E56" s="35"/>
      <c r="F56" s="35"/>
      <c r="G56" s="36"/>
      <c r="H56" s="35"/>
      <c r="I56" s="35"/>
      <c r="J56" s="35"/>
      <c r="K56" s="35"/>
      <c r="L56" s="36"/>
      <c r="M56" s="51"/>
    </row>
    <row r="57" spans="1:13" x14ac:dyDescent="0.25">
      <c r="A57" s="36"/>
      <c r="B57" s="34"/>
      <c r="C57" s="35"/>
      <c r="D57" s="35"/>
      <c r="E57" s="35"/>
      <c r="F57" s="35"/>
      <c r="G57" s="36"/>
      <c r="H57" s="35"/>
      <c r="I57" s="35"/>
      <c r="J57" s="35"/>
      <c r="K57" s="35"/>
      <c r="L57" s="36"/>
      <c r="M57" s="51"/>
    </row>
    <row r="58" spans="1:13" x14ac:dyDescent="0.25">
      <c r="M58" s="51"/>
    </row>
    <row r="59" spans="1:13" x14ac:dyDescent="0.25">
      <c r="M59" s="51"/>
    </row>
    <row r="60" spans="1:13" x14ac:dyDescent="0.25">
      <c r="M60" s="51"/>
    </row>
    <row r="61" spans="1:13" x14ac:dyDescent="0.25">
      <c r="M61" s="51"/>
    </row>
    <row r="62" spans="1:13" x14ac:dyDescent="0.25">
      <c r="M62" s="51"/>
    </row>
    <row r="63" spans="1:13" x14ac:dyDescent="0.25">
      <c r="M63" s="51"/>
    </row>
  </sheetData>
  <mergeCells count="4">
    <mergeCell ref="B43:G43"/>
    <mergeCell ref="B44:G44"/>
    <mergeCell ref="B45:G45"/>
    <mergeCell ref="B46:G46"/>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5"/>
  <sheetViews>
    <sheetView workbookViewId="0">
      <selection activeCell="E9" sqref="E9"/>
    </sheetView>
  </sheetViews>
  <sheetFormatPr defaultColWidth="8.7265625" defaultRowHeight="10.5" x14ac:dyDescent="0.25"/>
  <cols>
    <col min="1" max="1" width="17" style="1" bestFit="1" customWidth="1"/>
    <col min="2" max="2" width="2.7265625" style="2" bestFit="1" customWidth="1"/>
    <col min="3" max="3" width="2.7265625" style="1" customWidth="1"/>
    <col min="4" max="5" width="10.6328125" style="3" customWidth="1"/>
    <col min="6" max="16384" width="8.7265625" style="1"/>
  </cols>
  <sheetData>
    <row r="1" spans="1:5" x14ac:dyDescent="0.25">
      <c r="A1" s="1" t="s">
        <v>8</v>
      </c>
      <c r="B1" s="2" t="s">
        <v>56</v>
      </c>
      <c r="D1" s="17">
        <v>1500</v>
      </c>
      <c r="E1" s="17">
        <v>1950</v>
      </c>
    </row>
    <row r="2" spans="1:5" x14ac:dyDescent="0.25">
      <c r="A2" s="1" t="s">
        <v>62</v>
      </c>
      <c r="B2" s="2">
        <v>0</v>
      </c>
      <c r="D2" s="17">
        <v>0</v>
      </c>
      <c r="E2" s="17">
        <v>0</v>
      </c>
    </row>
    <row r="3" spans="1:5" x14ac:dyDescent="0.25">
      <c r="A3" s="1" t="s">
        <v>9</v>
      </c>
      <c r="B3" s="2" t="s">
        <v>19</v>
      </c>
      <c r="D3" s="17">
        <v>300</v>
      </c>
      <c r="E3" s="17">
        <v>510</v>
      </c>
    </row>
    <row r="4" spans="1:5" x14ac:dyDescent="0.25">
      <c r="A4" s="1" t="s">
        <v>10</v>
      </c>
      <c r="B4" s="2" t="s">
        <v>20</v>
      </c>
      <c r="D4" s="17">
        <v>400</v>
      </c>
      <c r="E4" s="17">
        <v>670</v>
      </c>
    </row>
    <row r="5" spans="1:5" x14ac:dyDescent="0.25">
      <c r="A5" s="1" t="s">
        <v>11</v>
      </c>
      <c r="B5" s="2" t="s">
        <v>21</v>
      </c>
      <c r="D5" s="17">
        <v>500</v>
      </c>
      <c r="E5" s="17">
        <v>830</v>
      </c>
    </row>
    <row r="6" spans="1:5" x14ac:dyDescent="0.25">
      <c r="A6" s="1" t="s">
        <v>12</v>
      </c>
      <c r="B6" s="2" t="s">
        <v>22</v>
      </c>
      <c r="D6" s="17">
        <v>600</v>
      </c>
      <c r="E6" s="17">
        <v>990</v>
      </c>
    </row>
    <row r="7" spans="1:5" x14ac:dyDescent="0.25">
      <c r="A7" s="1" t="s">
        <v>13</v>
      </c>
      <c r="B7" s="2" t="s">
        <v>23</v>
      </c>
      <c r="D7" s="17">
        <v>800</v>
      </c>
      <c r="E7" s="17">
        <v>1310</v>
      </c>
    </row>
    <row r="8" spans="1:5" x14ac:dyDescent="0.25">
      <c r="A8" s="1" t="s">
        <v>14</v>
      </c>
      <c r="B8" s="2" t="s">
        <v>24</v>
      </c>
      <c r="D8" s="17">
        <v>3000</v>
      </c>
      <c r="E8" s="17">
        <v>3600</v>
      </c>
    </row>
    <row r="9" spans="1:5" x14ac:dyDescent="0.25">
      <c r="A9" s="1" t="s">
        <v>9</v>
      </c>
      <c r="B9" s="2" t="s">
        <v>25</v>
      </c>
      <c r="D9" s="17">
        <f>CEILING(D3*(1-(Simulator!$D$20- $D$1)/$D$1),10)</f>
        <v>310</v>
      </c>
      <c r="E9" s="17">
        <f>CEILING(E3*(1-(Simulator!$I$20- $E$1)/$E$1),10)</f>
        <v>530</v>
      </c>
    </row>
    <row r="10" spans="1:5" x14ac:dyDescent="0.25">
      <c r="A10" s="1" t="s">
        <v>10</v>
      </c>
      <c r="B10" s="2" t="s">
        <v>26</v>
      </c>
      <c r="D10" s="17">
        <f>CEILING(D4*(1-(Simulator!$D$20- $D$1)/$D$1),10)</f>
        <v>420</v>
      </c>
      <c r="E10" s="17">
        <f>CEILING(E4*(1-(Simulator!$I$20- $E$1)/$E$1),10)</f>
        <v>690</v>
      </c>
    </row>
    <row r="11" spans="1:5" x14ac:dyDescent="0.25">
      <c r="A11" s="1" t="s">
        <v>11</v>
      </c>
      <c r="B11" s="2" t="s">
        <v>27</v>
      </c>
      <c r="D11" s="17">
        <f>CEILING(D5*(1-(Simulator!$D$20- $D$1)/$D$1),10)</f>
        <v>520</v>
      </c>
      <c r="E11" s="17">
        <f>CEILING(E5*(1-(Simulator!$I$20- $E$1)/$E$1),10)</f>
        <v>860</v>
      </c>
    </row>
    <row r="12" spans="1:5" x14ac:dyDescent="0.25">
      <c r="A12" s="1" t="s">
        <v>12</v>
      </c>
      <c r="B12" s="2" t="s">
        <v>28</v>
      </c>
      <c r="D12" s="17">
        <f>CEILING(D6*(1-(Simulator!$D$20- $D$1)/$D$1),10)</f>
        <v>620</v>
      </c>
      <c r="E12" s="17">
        <f>CEILING(E6*(1-(Simulator!$I$20- $E$1)/$E$1),10)</f>
        <v>1020</v>
      </c>
    </row>
    <row r="13" spans="1:5" x14ac:dyDescent="0.25">
      <c r="A13" s="1" t="s">
        <v>13</v>
      </c>
      <c r="B13" s="2" t="s">
        <v>29</v>
      </c>
      <c r="D13" s="17">
        <f>CEILING(D7*(1-(Simulator!$D$20- $D$1)/$D$1),10)</f>
        <v>830</v>
      </c>
      <c r="E13" s="17">
        <f>CEILING(E7*(1-(Simulator!$I$20- $E$1)/$E$1),10)</f>
        <v>1350</v>
      </c>
    </row>
    <row r="14" spans="1:5" x14ac:dyDescent="0.25">
      <c r="D14" s="4"/>
    </row>
    <row r="15" spans="1:5" x14ac:dyDescent="0.25">
      <c r="D15"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67"/>
  <sheetViews>
    <sheetView zoomScaleNormal="100" workbookViewId="0">
      <pane xSplit="5" ySplit="3" topLeftCell="F4" activePane="bottomRight" state="frozen"/>
      <selection pane="topRight" activeCell="F1" sqref="F1"/>
      <selection pane="bottomLeft" activeCell="A4" sqref="A4"/>
      <selection pane="bottomRight" activeCell="F4" sqref="F4"/>
    </sheetView>
  </sheetViews>
  <sheetFormatPr defaultColWidth="8.7265625" defaultRowHeight="8" x14ac:dyDescent="0.35"/>
  <cols>
    <col min="1" max="1" width="8.7265625" style="6"/>
    <col min="2" max="4" width="10.6328125" style="7" customWidth="1"/>
    <col min="5" max="5" width="23.1796875" style="5" bestFit="1" customWidth="1"/>
    <col min="6" max="13" width="10.6328125" style="7" customWidth="1"/>
    <col min="14" max="16384" width="8.7265625" style="6"/>
  </cols>
  <sheetData>
    <row r="2" spans="2:14" ht="10.5" x14ac:dyDescent="0.35">
      <c r="B2" s="55" t="s">
        <v>59</v>
      </c>
      <c r="C2" s="55"/>
      <c r="D2" s="55"/>
      <c r="E2" s="26" t="s">
        <v>80</v>
      </c>
      <c r="F2" s="55" t="s">
        <v>40</v>
      </c>
      <c r="G2" s="55"/>
      <c r="H2" s="55"/>
      <c r="I2" s="54" t="s">
        <v>43</v>
      </c>
      <c r="J2" s="54"/>
      <c r="K2" s="54"/>
      <c r="L2" s="54" t="s">
        <v>60</v>
      </c>
      <c r="M2" s="54"/>
    </row>
    <row r="3" spans="2:14" ht="63" x14ac:dyDescent="0.35">
      <c r="B3" s="24" t="s">
        <v>39</v>
      </c>
      <c r="C3" s="24" t="s">
        <v>45</v>
      </c>
      <c r="D3" s="24" t="s">
        <v>2</v>
      </c>
      <c r="E3" s="25" t="s">
        <v>44</v>
      </c>
      <c r="F3" s="24" t="s">
        <v>63</v>
      </c>
      <c r="G3" s="24" t="s">
        <v>64</v>
      </c>
      <c r="H3" s="24" t="s">
        <v>65</v>
      </c>
      <c r="I3" s="24" t="s">
        <v>39</v>
      </c>
      <c r="J3" s="24" t="s">
        <v>66</v>
      </c>
      <c r="K3" s="24" t="s">
        <v>2</v>
      </c>
      <c r="L3" s="24" t="s">
        <v>57</v>
      </c>
      <c r="M3" s="24" t="s">
        <v>58</v>
      </c>
    </row>
    <row r="4" spans="2:14" ht="20" customHeight="1" x14ac:dyDescent="0.35">
      <c r="B4" s="28">
        <v>1450</v>
      </c>
      <c r="C4" s="28">
        <v>1065</v>
      </c>
      <c r="D4" s="28">
        <v>1783</v>
      </c>
      <c r="E4" s="22" t="s">
        <v>61</v>
      </c>
      <c r="F4" s="28">
        <v>1900</v>
      </c>
      <c r="G4" s="28">
        <v>1162</v>
      </c>
      <c r="H4" s="28">
        <v>1943</v>
      </c>
      <c r="I4" s="23">
        <f t="shared" ref="I4:K12" si="0">(F4-B4)/B4</f>
        <v>0.31034482758620691</v>
      </c>
      <c r="J4" s="23">
        <f t="shared" si="0"/>
        <v>9.1079812206572769E-2</v>
      </c>
      <c r="K4" s="23">
        <f t="shared" si="0"/>
        <v>8.9736399326977009E-2</v>
      </c>
      <c r="L4" s="27">
        <f>G4-C4</f>
        <v>97</v>
      </c>
      <c r="M4" s="27">
        <f>H4-D4</f>
        <v>160</v>
      </c>
    </row>
    <row r="5" spans="2:14" ht="20" customHeight="1" x14ac:dyDescent="0.35">
      <c r="B5" s="28">
        <v>1500</v>
      </c>
      <c r="C5" s="28">
        <v>1099</v>
      </c>
      <c r="D5" s="28">
        <v>1846</v>
      </c>
      <c r="E5" s="22" t="s">
        <v>61</v>
      </c>
      <c r="F5" s="28">
        <v>1900</v>
      </c>
      <c r="G5" s="28">
        <v>1162</v>
      </c>
      <c r="H5" s="28">
        <v>1943</v>
      </c>
      <c r="I5" s="23">
        <f t="shared" si="0"/>
        <v>0.26666666666666666</v>
      </c>
      <c r="J5" s="23">
        <f t="shared" si="0"/>
        <v>5.7324840764331211E-2</v>
      </c>
      <c r="K5" s="23">
        <f t="shared" si="0"/>
        <v>5.254604550379198E-2</v>
      </c>
      <c r="L5" s="27">
        <f t="shared" ref="L5:L61" si="1">G5-C5</f>
        <v>63</v>
      </c>
      <c r="M5" s="27">
        <f t="shared" ref="M5:M61" si="2">H5-D5</f>
        <v>97</v>
      </c>
    </row>
    <row r="6" spans="2:14" ht="20" customHeight="1" x14ac:dyDescent="0.35">
      <c r="B6" s="28">
        <v>1550</v>
      </c>
      <c r="C6" s="28">
        <v>1133</v>
      </c>
      <c r="D6" s="28">
        <v>1907</v>
      </c>
      <c r="E6" s="22" t="s">
        <v>61</v>
      </c>
      <c r="F6" s="28">
        <v>1900</v>
      </c>
      <c r="G6" s="28">
        <v>1162</v>
      </c>
      <c r="H6" s="28">
        <v>1943</v>
      </c>
      <c r="I6" s="23">
        <f t="shared" si="0"/>
        <v>0.22580645161290322</v>
      </c>
      <c r="J6" s="23">
        <f t="shared" si="0"/>
        <v>2.5595763459841131E-2</v>
      </c>
      <c r="K6" s="23">
        <f t="shared" si="0"/>
        <v>1.8877818563188254E-2</v>
      </c>
      <c r="L6" s="27">
        <f t="shared" si="1"/>
        <v>29</v>
      </c>
      <c r="M6" s="27">
        <f t="shared" si="2"/>
        <v>36</v>
      </c>
    </row>
    <row r="7" spans="2:14" ht="20" customHeight="1" x14ac:dyDescent="0.35">
      <c r="B7" s="28">
        <v>1580</v>
      </c>
      <c r="C7" s="28">
        <v>1154</v>
      </c>
      <c r="D7" s="28">
        <v>1943</v>
      </c>
      <c r="E7" s="22" t="s">
        <v>61</v>
      </c>
      <c r="F7" s="28">
        <v>1900</v>
      </c>
      <c r="G7" s="28">
        <v>1162</v>
      </c>
      <c r="H7" s="28">
        <v>1943</v>
      </c>
      <c r="I7" s="23">
        <f t="shared" ref="I7" si="3">(F7-B7)/B7</f>
        <v>0.20253164556962025</v>
      </c>
      <c r="J7" s="23">
        <f t="shared" ref="J7" si="4">(G7-C7)/C7</f>
        <v>6.9324090121317154E-3</v>
      </c>
      <c r="K7" s="23">
        <f t="shared" ref="K7" si="5">(H7-D7)/D7</f>
        <v>0</v>
      </c>
      <c r="L7" s="27">
        <f t="shared" ref="L7" si="6">G7-C7</f>
        <v>8</v>
      </c>
      <c r="M7" s="27">
        <f t="shared" ref="M7" si="7">H7-D7</f>
        <v>0</v>
      </c>
    </row>
    <row r="8" spans="2:14" ht="20" customHeight="1" x14ac:dyDescent="0.35">
      <c r="B8" s="28">
        <v>1591</v>
      </c>
      <c r="C8" s="28">
        <v>1162</v>
      </c>
      <c r="D8" s="28">
        <v>1957</v>
      </c>
      <c r="E8" s="22" t="s">
        <v>61</v>
      </c>
      <c r="F8" s="28">
        <v>1900</v>
      </c>
      <c r="G8" s="28">
        <v>1162</v>
      </c>
      <c r="H8" s="28">
        <v>1943</v>
      </c>
      <c r="I8" s="23">
        <f t="shared" si="0"/>
        <v>0.19421747328724073</v>
      </c>
      <c r="J8" s="23">
        <f t="shared" si="0"/>
        <v>0</v>
      </c>
      <c r="K8" s="23">
        <f t="shared" si="0"/>
        <v>-7.1538068472151248E-3</v>
      </c>
      <c r="L8" s="27">
        <f t="shared" si="1"/>
        <v>0</v>
      </c>
      <c r="M8" s="27">
        <f t="shared" si="2"/>
        <v>-14</v>
      </c>
    </row>
    <row r="9" spans="2:14" ht="20" customHeight="1" x14ac:dyDescent="0.35">
      <c r="B9" s="28">
        <v>1591</v>
      </c>
      <c r="C9" s="28">
        <v>1162</v>
      </c>
      <c r="D9" s="28">
        <v>1957</v>
      </c>
      <c r="E9" s="22" t="s">
        <v>42</v>
      </c>
      <c r="F9" s="28">
        <v>1914</v>
      </c>
      <c r="G9" s="28">
        <v>1171</v>
      </c>
      <c r="H9" s="28">
        <v>1957</v>
      </c>
      <c r="I9" s="23">
        <f t="shared" si="0"/>
        <v>0.20301697045883094</v>
      </c>
      <c r="J9" s="23">
        <f t="shared" si="0"/>
        <v>7.7452667814113599E-3</v>
      </c>
      <c r="K9" s="23">
        <f t="shared" si="0"/>
        <v>0</v>
      </c>
      <c r="L9" s="27">
        <f t="shared" si="1"/>
        <v>9</v>
      </c>
      <c r="M9" s="27">
        <f t="shared" si="2"/>
        <v>0</v>
      </c>
      <c r="N9" s="56"/>
    </row>
    <row r="10" spans="2:14" ht="20" customHeight="1" x14ac:dyDescent="0.35">
      <c r="B10" s="28">
        <v>1650</v>
      </c>
      <c r="C10" s="28">
        <v>1201</v>
      </c>
      <c r="D10" s="28">
        <v>2030</v>
      </c>
      <c r="E10" s="22" t="s">
        <v>61</v>
      </c>
      <c r="F10" s="28">
        <v>1900</v>
      </c>
      <c r="G10" s="28">
        <v>1162</v>
      </c>
      <c r="H10" s="28">
        <v>1943</v>
      </c>
      <c r="I10" s="23">
        <f t="shared" si="0"/>
        <v>0.15151515151515152</v>
      </c>
      <c r="J10" s="23">
        <f t="shared" si="0"/>
        <v>-3.2472939217318898E-2</v>
      </c>
      <c r="K10" s="23">
        <f t="shared" si="0"/>
        <v>-4.2857142857142858E-2</v>
      </c>
      <c r="L10" s="27">
        <f t="shared" si="1"/>
        <v>-39</v>
      </c>
      <c r="M10" s="27">
        <f t="shared" si="2"/>
        <v>-87</v>
      </c>
    </row>
    <row r="11" spans="2:14" ht="20" customHeight="1" x14ac:dyDescent="0.35">
      <c r="B11" s="28">
        <v>1650</v>
      </c>
      <c r="C11" s="28">
        <v>1201</v>
      </c>
      <c r="D11" s="28">
        <v>2030</v>
      </c>
      <c r="E11" s="22" t="s">
        <v>41</v>
      </c>
      <c r="F11" s="28">
        <v>1967</v>
      </c>
      <c r="G11" s="28">
        <v>1201</v>
      </c>
      <c r="H11" s="28">
        <v>2011</v>
      </c>
      <c r="I11" s="23">
        <f t="shared" si="0"/>
        <v>0.19212121212121211</v>
      </c>
      <c r="J11" s="23">
        <f t="shared" si="0"/>
        <v>0</v>
      </c>
      <c r="K11" s="23">
        <f t="shared" si="0"/>
        <v>-9.3596059113300496E-3</v>
      </c>
      <c r="L11" s="27">
        <f t="shared" si="1"/>
        <v>0</v>
      </c>
      <c r="M11" s="27">
        <f t="shared" si="2"/>
        <v>-19</v>
      </c>
    </row>
    <row r="12" spans="2:14" ht="20" customHeight="1" x14ac:dyDescent="0.35">
      <c r="B12" s="28">
        <v>1650</v>
      </c>
      <c r="C12" s="28">
        <v>1201</v>
      </c>
      <c r="D12" s="28">
        <v>2030</v>
      </c>
      <c r="E12" s="22" t="s">
        <v>42</v>
      </c>
      <c r="F12" s="28">
        <v>1985</v>
      </c>
      <c r="G12" s="28">
        <v>1212</v>
      </c>
      <c r="H12" s="28">
        <v>2030</v>
      </c>
      <c r="I12" s="23">
        <f t="shared" si="0"/>
        <v>0.20303030303030303</v>
      </c>
      <c r="J12" s="23">
        <f t="shared" si="0"/>
        <v>9.1590341382181521E-3</v>
      </c>
      <c r="K12" s="23">
        <f t="shared" si="0"/>
        <v>0</v>
      </c>
      <c r="L12" s="27">
        <f t="shared" si="1"/>
        <v>11</v>
      </c>
      <c r="M12" s="27">
        <f t="shared" si="2"/>
        <v>0</v>
      </c>
    </row>
    <row r="13" spans="2:14" ht="20" customHeight="1" x14ac:dyDescent="0.35">
      <c r="B13" s="28">
        <v>1700</v>
      </c>
      <c r="C13" s="28">
        <v>1233</v>
      </c>
      <c r="D13" s="28">
        <v>2091</v>
      </c>
      <c r="E13" s="22" t="s">
        <v>61</v>
      </c>
      <c r="F13" s="28">
        <v>1900</v>
      </c>
      <c r="G13" s="28">
        <v>1162</v>
      </c>
      <c r="H13" s="28">
        <v>1943</v>
      </c>
      <c r="I13" s="23">
        <f t="shared" ref="I13:I15" si="8">(F13-B13)/B13</f>
        <v>0.11764705882352941</v>
      </c>
      <c r="J13" s="23">
        <f t="shared" ref="J13:J15" si="9">(G13-C13)/C13</f>
        <v>-5.7583130575831303E-2</v>
      </c>
      <c r="K13" s="23">
        <f t="shared" ref="K13:K15" si="10">(H13-D13)/D13</f>
        <v>-7.0779531324725017E-2</v>
      </c>
      <c r="L13" s="27">
        <f t="shared" si="1"/>
        <v>-71</v>
      </c>
      <c r="M13" s="27">
        <f t="shared" si="2"/>
        <v>-148</v>
      </c>
    </row>
    <row r="14" spans="2:14" ht="20" customHeight="1" x14ac:dyDescent="0.35">
      <c r="B14" s="28">
        <v>1700</v>
      </c>
      <c r="C14" s="28">
        <v>1233</v>
      </c>
      <c r="D14" s="28">
        <v>2091</v>
      </c>
      <c r="E14" s="22" t="s">
        <v>41</v>
      </c>
      <c r="F14" s="28">
        <v>2025</v>
      </c>
      <c r="G14" s="28">
        <v>1233</v>
      </c>
      <c r="H14" s="28">
        <v>2071</v>
      </c>
      <c r="I14" s="23">
        <f t="shared" si="8"/>
        <v>0.19117647058823528</v>
      </c>
      <c r="J14" s="23">
        <f t="shared" si="9"/>
        <v>0</v>
      </c>
      <c r="K14" s="23">
        <f t="shared" si="10"/>
        <v>-9.5648015303682454E-3</v>
      </c>
      <c r="L14" s="27">
        <f t="shared" si="1"/>
        <v>0</v>
      </c>
      <c r="M14" s="27">
        <f t="shared" si="2"/>
        <v>-20</v>
      </c>
    </row>
    <row r="15" spans="2:14" ht="20" customHeight="1" x14ac:dyDescent="0.35">
      <c r="B15" s="28">
        <v>1700</v>
      </c>
      <c r="C15" s="28">
        <v>1233</v>
      </c>
      <c r="D15" s="28">
        <v>2091</v>
      </c>
      <c r="E15" s="22" t="s">
        <v>42</v>
      </c>
      <c r="F15" s="28">
        <v>2045</v>
      </c>
      <c r="G15" s="28">
        <v>1245</v>
      </c>
      <c r="H15" s="28">
        <v>2091</v>
      </c>
      <c r="I15" s="23">
        <f t="shared" si="8"/>
        <v>0.20294117647058824</v>
      </c>
      <c r="J15" s="23">
        <f t="shared" si="9"/>
        <v>9.7323600973236012E-3</v>
      </c>
      <c r="K15" s="23">
        <f t="shared" si="10"/>
        <v>0</v>
      </c>
      <c r="L15" s="27">
        <f t="shared" si="1"/>
        <v>12</v>
      </c>
      <c r="M15" s="27">
        <f t="shared" si="2"/>
        <v>0</v>
      </c>
    </row>
    <row r="16" spans="2:14" ht="20" customHeight="1" x14ac:dyDescent="0.35">
      <c r="B16" s="28">
        <v>1750</v>
      </c>
      <c r="C16" s="28">
        <v>1267</v>
      </c>
      <c r="D16" s="28">
        <v>2153</v>
      </c>
      <c r="E16" s="22" t="s">
        <v>61</v>
      </c>
      <c r="F16" s="28">
        <v>1900</v>
      </c>
      <c r="G16" s="28">
        <v>1162</v>
      </c>
      <c r="H16" s="28">
        <v>1943</v>
      </c>
      <c r="I16" s="23">
        <f t="shared" ref="I16:I21" si="11">(F16-B16)/B16</f>
        <v>8.5714285714285715E-2</v>
      </c>
      <c r="J16" s="23">
        <f t="shared" ref="J16:J21" si="12">(G16-C16)/C16</f>
        <v>-8.2872928176795577E-2</v>
      </c>
      <c r="K16" s="23">
        <f t="shared" ref="K16:K21" si="13">(H16-D16)/D16</f>
        <v>-9.7538318625174175E-2</v>
      </c>
      <c r="L16" s="27">
        <f t="shared" si="1"/>
        <v>-105</v>
      </c>
      <c r="M16" s="27">
        <f t="shared" si="2"/>
        <v>-210</v>
      </c>
    </row>
    <row r="17" spans="2:13" ht="20" customHeight="1" x14ac:dyDescent="0.35">
      <c r="B17" s="28">
        <v>1750</v>
      </c>
      <c r="C17" s="28">
        <v>1267</v>
      </c>
      <c r="D17" s="28">
        <v>2153</v>
      </c>
      <c r="E17" s="22" t="s">
        <v>41</v>
      </c>
      <c r="F17" s="28">
        <v>2085</v>
      </c>
      <c r="G17" s="28">
        <v>1267</v>
      </c>
      <c r="H17" s="28">
        <v>2132</v>
      </c>
      <c r="I17" s="23">
        <f t="shared" si="11"/>
        <v>0.19142857142857142</v>
      </c>
      <c r="J17" s="23">
        <f t="shared" si="12"/>
        <v>0</v>
      </c>
      <c r="K17" s="23">
        <f t="shared" si="13"/>
        <v>-9.7538318625174179E-3</v>
      </c>
      <c r="L17" s="27">
        <f t="shared" si="1"/>
        <v>0</v>
      </c>
      <c r="M17" s="27">
        <f t="shared" si="2"/>
        <v>-21</v>
      </c>
    </row>
    <row r="18" spans="2:13" ht="20" customHeight="1" x14ac:dyDescent="0.35">
      <c r="B18" s="28">
        <v>1750</v>
      </c>
      <c r="C18" s="28">
        <v>1267</v>
      </c>
      <c r="D18" s="28">
        <v>2153</v>
      </c>
      <c r="E18" s="22" t="s">
        <v>42</v>
      </c>
      <c r="F18" s="28">
        <v>2106</v>
      </c>
      <c r="G18" s="28">
        <v>1278</v>
      </c>
      <c r="H18" s="28">
        <v>2153</v>
      </c>
      <c r="I18" s="23">
        <f t="shared" si="11"/>
        <v>0.20342857142857143</v>
      </c>
      <c r="J18" s="23">
        <f t="shared" si="12"/>
        <v>8.6819258089976328E-3</v>
      </c>
      <c r="K18" s="23">
        <f t="shared" si="13"/>
        <v>0</v>
      </c>
      <c r="L18" s="27">
        <f t="shared" si="1"/>
        <v>11</v>
      </c>
      <c r="M18" s="27">
        <f t="shared" si="2"/>
        <v>0</v>
      </c>
    </row>
    <row r="19" spans="2:13" ht="20" customHeight="1" x14ac:dyDescent="0.35">
      <c r="B19" s="28">
        <v>1800</v>
      </c>
      <c r="C19" s="28">
        <v>1301</v>
      </c>
      <c r="D19" s="28">
        <v>2214</v>
      </c>
      <c r="E19" s="22" t="s">
        <v>61</v>
      </c>
      <c r="F19" s="28">
        <v>1900</v>
      </c>
      <c r="G19" s="28">
        <v>1162</v>
      </c>
      <c r="H19" s="28">
        <v>1943</v>
      </c>
      <c r="I19" s="23">
        <f t="shared" si="11"/>
        <v>5.5555555555555552E-2</v>
      </c>
      <c r="J19" s="23">
        <f t="shared" si="12"/>
        <v>-0.10684089162182936</v>
      </c>
      <c r="K19" s="23">
        <f t="shared" si="13"/>
        <v>-0.12240289069557363</v>
      </c>
      <c r="L19" s="27">
        <f t="shared" si="1"/>
        <v>-139</v>
      </c>
      <c r="M19" s="27">
        <f t="shared" si="2"/>
        <v>-271</v>
      </c>
    </row>
    <row r="20" spans="2:13" ht="20" customHeight="1" x14ac:dyDescent="0.35">
      <c r="B20" s="28">
        <v>1800</v>
      </c>
      <c r="C20" s="28">
        <v>1301</v>
      </c>
      <c r="D20" s="28">
        <v>2214</v>
      </c>
      <c r="E20" s="22" t="s">
        <v>41</v>
      </c>
      <c r="F20" s="28">
        <v>2147</v>
      </c>
      <c r="G20" s="28">
        <v>1301</v>
      </c>
      <c r="H20" s="28">
        <v>2195</v>
      </c>
      <c r="I20" s="23">
        <f t="shared" si="11"/>
        <v>0.19277777777777777</v>
      </c>
      <c r="J20" s="23">
        <f t="shared" si="12"/>
        <v>0</v>
      </c>
      <c r="K20" s="23">
        <f t="shared" si="13"/>
        <v>-8.5817524841915079E-3</v>
      </c>
      <c r="L20" s="27">
        <f t="shared" si="1"/>
        <v>0</v>
      </c>
      <c r="M20" s="27">
        <f t="shared" si="2"/>
        <v>-19</v>
      </c>
    </row>
    <row r="21" spans="2:13" ht="20" customHeight="1" x14ac:dyDescent="0.35">
      <c r="B21" s="28">
        <v>1800</v>
      </c>
      <c r="C21" s="28">
        <v>1301</v>
      </c>
      <c r="D21" s="28">
        <v>2214</v>
      </c>
      <c r="E21" s="22" t="s">
        <v>42</v>
      </c>
      <c r="F21" s="28">
        <v>2165</v>
      </c>
      <c r="G21" s="28">
        <v>1312</v>
      </c>
      <c r="H21" s="28">
        <v>2214</v>
      </c>
      <c r="I21" s="23">
        <f t="shared" si="11"/>
        <v>0.20277777777777778</v>
      </c>
      <c r="J21" s="23">
        <f t="shared" si="12"/>
        <v>8.4550345887778634E-3</v>
      </c>
      <c r="K21" s="23">
        <f t="shared" si="13"/>
        <v>0</v>
      </c>
      <c r="L21" s="27">
        <f t="shared" si="1"/>
        <v>11</v>
      </c>
      <c r="M21" s="27">
        <f t="shared" si="2"/>
        <v>0</v>
      </c>
    </row>
    <row r="22" spans="2:13" ht="20" customHeight="1" x14ac:dyDescent="0.35">
      <c r="B22" s="28">
        <v>1850</v>
      </c>
      <c r="C22" s="28">
        <v>1335</v>
      </c>
      <c r="D22" s="28">
        <v>2275</v>
      </c>
      <c r="E22" s="22" t="s">
        <v>61</v>
      </c>
      <c r="F22" s="28">
        <v>1900</v>
      </c>
      <c r="G22" s="28">
        <v>1162</v>
      </c>
      <c r="H22" s="28">
        <v>1943</v>
      </c>
      <c r="I22" s="23">
        <f t="shared" ref="I22:I61" si="14">(F22-B22)/B22</f>
        <v>2.7027027027027029E-2</v>
      </c>
      <c r="J22" s="23">
        <f t="shared" ref="J22:J61" si="15">(G22-C22)/C22</f>
        <v>-0.1295880149812734</v>
      </c>
      <c r="K22" s="23">
        <f t="shared" ref="K22:K61" si="16">(H22-D22)/D22</f>
        <v>-0.14593406593406594</v>
      </c>
      <c r="L22" s="27">
        <f t="shared" si="1"/>
        <v>-173</v>
      </c>
      <c r="M22" s="27">
        <f t="shared" si="2"/>
        <v>-332</v>
      </c>
    </row>
    <row r="23" spans="2:13" ht="20" customHeight="1" x14ac:dyDescent="0.35">
      <c r="B23" s="28">
        <v>1850</v>
      </c>
      <c r="C23" s="28">
        <v>1335</v>
      </c>
      <c r="D23" s="28">
        <v>2275</v>
      </c>
      <c r="E23" s="22" t="s">
        <v>41</v>
      </c>
      <c r="F23" s="28">
        <v>2207</v>
      </c>
      <c r="G23" s="28">
        <v>1335</v>
      </c>
      <c r="H23" s="28">
        <v>2257</v>
      </c>
      <c r="I23" s="23">
        <f t="shared" si="14"/>
        <v>0.19297297297297297</v>
      </c>
      <c r="J23" s="23">
        <f t="shared" si="15"/>
        <v>0</v>
      </c>
      <c r="K23" s="23">
        <f t="shared" si="16"/>
        <v>-7.9120879120879121E-3</v>
      </c>
      <c r="L23" s="27">
        <f t="shared" si="1"/>
        <v>0</v>
      </c>
      <c r="M23" s="27">
        <f t="shared" si="2"/>
        <v>-18</v>
      </c>
    </row>
    <row r="24" spans="2:13" ht="20" customHeight="1" x14ac:dyDescent="0.35">
      <c r="B24" s="28">
        <v>1850</v>
      </c>
      <c r="C24" s="28">
        <v>1335</v>
      </c>
      <c r="D24" s="28">
        <v>2275</v>
      </c>
      <c r="E24" s="22" t="s">
        <v>42</v>
      </c>
      <c r="F24" s="28">
        <v>2225</v>
      </c>
      <c r="G24" s="28">
        <v>1345</v>
      </c>
      <c r="H24" s="28">
        <v>2275</v>
      </c>
      <c r="I24" s="23">
        <f t="shared" si="14"/>
        <v>0.20270270270270271</v>
      </c>
      <c r="J24" s="23">
        <f t="shared" si="15"/>
        <v>7.4906367041198503E-3</v>
      </c>
      <c r="K24" s="23">
        <f t="shared" si="16"/>
        <v>0</v>
      </c>
      <c r="L24" s="27">
        <f t="shared" si="1"/>
        <v>10</v>
      </c>
      <c r="M24" s="27">
        <f t="shared" si="2"/>
        <v>0</v>
      </c>
    </row>
    <row r="25" spans="2:13" ht="20" customHeight="1" x14ac:dyDescent="0.35">
      <c r="B25" s="28">
        <v>1900</v>
      </c>
      <c r="C25" s="28">
        <v>1367</v>
      </c>
      <c r="D25" s="28">
        <v>2338</v>
      </c>
      <c r="E25" s="22" t="s">
        <v>67</v>
      </c>
      <c r="F25" s="28">
        <v>1900</v>
      </c>
      <c r="G25" s="28">
        <v>1162</v>
      </c>
      <c r="H25" s="28">
        <v>1943</v>
      </c>
      <c r="I25" s="23">
        <f t="shared" si="14"/>
        <v>0</v>
      </c>
      <c r="J25" s="23">
        <f t="shared" si="15"/>
        <v>-0.14996342355523043</v>
      </c>
      <c r="K25" s="23">
        <f t="shared" si="16"/>
        <v>-0.16894781864841746</v>
      </c>
      <c r="L25" s="27">
        <f t="shared" si="1"/>
        <v>-205</v>
      </c>
      <c r="M25" s="27">
        <f t="shared" si="2"/>
        <v>-395</v>
      </c>
    </row>
    <row r="26" spans="2:13" ht="20" customHeight="1" x14ac:dyDescent="0.35">
      <c r="B26" s="28">
        <v>1900</v>
      </c>
      <c r="C26" s="28">
        <v>1367</v>
      </c>
      <c r="D26" s="28">
        <v>2338</v>
      </c>
      <c r="E26" s="22" t="s">
        <v>41</v>
      </c>
      <c r="F26" s="28">
        <v>2263</v>
      </c>
      <c r="G26" s="28">
        <v>1367</v>
      </c>
      <c r="H26" s="28">
        <v>2314</v>
      </c>
      <c r="I26" s="23">
        <f t="shared" si="14"/>
        <v>0.19105263157894736</v>
      </c>
      <c r="J26" s="23">
        <f t="shared" si="15"/>
        <v>0</v>
      </c>
      <c r="K26" s="23">
        <f t="shared" si="16"/>
        <v>-1.0265183917878529E-2</v>
      </c>
      <c r="L26" s="27">
        <f t="shared" si="1"/>
        <v>0</v>
      </c>
      <c r="M26" s="27">
        <f t="shared" si="2"/>
        <v>-24</v>
      </c>
    </row>
    <row r="27" spans="2:13" ht="20" customHeight="1" x14ac:dyDescent="0.35">
      <c r="B27" s="28">
        <v>1900</v>
      </c>
      <c r="C27" s="28">
        <v>1367</v>
      </c>
      <c r="D27" s="28">
        <v>2338</v>
      </c>
      <c r="E27" s="22" t="s">
        <v>42</v>
      </c>
      <c r="F27" s="28">
        <v>2287</v>
      </c>
      <c r="G27" s="28">
        <v>1380</v>
      </c>
      <c r="H27" s="28">
        <v>2338</v>
      </c>
      <c r="I27" s="23">
        <f t="shared" si="14"/>
        <v>0.2036842105263158</v>
      </c>
      <c r="J27" s="23">
        <f t="shared" si="15"/>
        <v>9.5098756400877841E-3</v>
      </c>
      <c r="K27" s="23">
        <f t="shared" si="16"/>
        <v>0</v>
      </c>
      <c r="L27" s="27">
        <f t="shared" si="1"/>
        <v>13</v>
      </c>
      <c r="M27" s="27">
        <f t="shared" si="2"/>
        <v>0</v>
      </c>
    </row>
    <row r="28" spans="2:13" ht="20" customHeight="1" x14ac:dyDescent="0.35">
      <c r="B28" s="28">
        <v>1950</v>
      </c>
      <c r="C28" s="28">
        <v>1401</v>
      </c>
      <c r="D28" s="28">
        <v>2399</v>
      </c>
      <c r="E28" s="22" t="s">
        <v>67</v>
      </c>
      <c r="F28" s="28">
        <v>1950</v>
      </c>
      <c r="G28" s="28">
        <v>1191</v>
      </c>
      <c r="H28" s="28">
        <v>1994</v>
      </c>
      <c r="I28" s="23">
        <f t="shared" si="14"/>
        <v>0</v>
      </c>
      <c r="J28" s="23">
        <f t="shared" si="15"/>
        <v>-0.14989293361884368</v>
      </c>
      <c r="K28" s="23">
        <f t="shared" si="16"/>
        <v>-0.16882034180908712</v>
      </c>
      <c r="L28" s="27">
        <f t="shared" si="1"/>
        <v>-210</v>
      </c>
      <c r="M28" s="27">
        <f t="shared" si="2"/>
        <v>-405</v>
      </c>
    </row>
    <row r="29" spans="2:13" ht="20" customHeight="1" x14ac:dyDescent="0.35">
      <c r="B29" s="28">
        <v>1950</v>
      </c>
      <c r="C29" s="28">
        <v>1401</v>
      </c>
      <c r="D29" s="28">
        <v>2399</v>
      </c>
      <c r="E29" s="22" t="s">
        <v>41</v>
      </c>
      <c r="F29" s="28">
        <v>2323</v>
      </c>
      <c r="G29" s="28">
        <v>1401</v>
      </c>
      <c r="H29" s="28">
        <v>2375</v>
      </c>
      <c r="I29" s="23">
        <f t="shared" si="14"/>
        <v>0.19128205128205128</v>
      </c>
      <c r="J29" s="23">
        <f t="shared" si="15"/>
        <v>0</v>
      </c>
      <c r="K29" s="23">
        <f t="shared" si="16"/>
        <v>-1.0004168403501459E-2</v>
      </c>
      <c r="L29" s="27">
        <f t="shared" si="1"/>
        <v>0</v>
      </c>
      <c r="M29" s="27">
        <f t="shared" si="2"/>
        <v>-24</v>
      </c>
    </row>
    <row r="30" spans="2:13" ht="20" customHeight="1" x14ac:dyDescent="0.35">
      <c r="B30" s="28">
        <v>1950</v>
      </c>
      <c r="C30" s="28">
        <v>1401</v>
      </c>
      <c r="D30" s="28">
        <v>2399</v>
      </c>
      <c r="E30" s="22" t="s">
        <v>42</v>
      </c>
      <c r="F30" s="28">
        <v>2346</v>
      </c>
      <c r="G30" s="28">
        <v>1413</v>
      </c>
      <c r="H30" s="28">
        <v>2399</v>
      </c>
      <c r="I30" s="23">
        <f t="shared" si="14"/>
        <v>0.20307692307692307</v>
      </c>
      <c r="J30" s="23">
        <f t="shared" si="15"/>
        <v>8.5653104925053538E-3</v>
      </c>
      <c r="K30" s="23">
        <f t="shared" si="16"/>
        <v>0</v>
      </c>
      <c r="L30" s="27">
        <f t="shared" si="1"/>
        <v>12</v>
      </c>
      <c r="M30" s="27">
        <f t="shared" si="2"/>
        <v>0</v>
      </c>
    </row>
    <row r="31" spans="2:13" ht="20" customHeight="1" x14ac:dyDescent="0.35">
      <c r="B31" s="28">
        <v>2000</v>
      </c>
      <c r="C31" s="28">
        <v>1435</v>
      </c>
      <c r="D31" s="28">
        <v>2460</v>
      </c>
      <c r="E31" s="22" t="s">
        <v>67</v>
      </c>
      <c r="F31" s="28">
        <v>2000</v>
      </c>
      <c r="G31" s="28">
        <v>1220</v>
      </c>
      <c r="H31" s="28">
        <v>2045</v>
      </c>
      <c r="I31" s="23">
        <f t="shared" si="14"/>
        <v>0</v>
      </c>
      <c r="J31" s="23">
        <f t="shared" si="15"/>
        <v>-0.14982578397212543</v>
      </c>
      <c r="K31" s="23">
        <f t="shared" si="16"/>
        <v>-0.16869918699186992</v>
      </c>
      <c r="L31" s="27">
        <f t="shared" si="1"/>
        <v>-215</v>
      </c>
      <c r="M31" s="27">
        <f t="shared" si="2"/>
        <v>-415</v>
      </c>
    </row>
    <row r="32" spans="2:13" ht="20" customHeight="1" x14ac:dyDescent="0.35">
      <c r="B32" s="28">
        <v>2000</v>
      </c>
      <c r="C32" s="28">
        <v>1435</v>
      </c>
      <c r="D32" s="28">
        <v>2460</v>
      </c>
      <c r="E32" s="22" t="s">
        <v>41</v>
      </c>
      <c r="F32" s="28">
        <v>2386</v>
      </c>
      <c r="G32" s="28">
        <v>1435</v>
      </c>
      <c r="H32" s="28">
        <v>2440</v>
      </c>
      <c r="I32" s="23">
        <f t="shared" si="14"/>
        <v>0.193</v>
      </c>
      <c r="J32" s="23">
        <f t="shared" si="15"/>
        <v>0</v>
      </c>
      <c r="K32" s="23">
        <f t="shared" si="16"/>
        <v>-8.130081300813009E-3</v>
      </c>
      <c r="L32" s="27">
        <f t="shared" si="1"/>
        <v>0</v>
      </c>
      <c r="M32" s="27">
        <f t="shared" si="2"/>
        <v>-20</v>
      </c>
    </row>
    <row r="33" spans="2:13" ht="20" customHeight="1" x14ac:dyDescent="0.35">
      <c r="B33" s="28">
        <v>2000</v>
      </c>
      <c r="C33" s="28">
        <v>1435</v>
      </c>
      <c r="D33" s="28">
        <v>2460</v>
      </c>
      <c r="E33" s="22" t="s">
        <v>42</v>
      </c>
      <c r="F33" s="28">
        <v>2406</v>
      </c>
      <c r="G33" s="28">
        <v>1447</v>
      </c>
      <c r="H33" s="28">
        <v>2460</v>
      </c>
      <c r="I33" s="23">
        <f t="shared" si="14"/>
        <v>0.20300000000000001</v>
      </c>
      <c r="J33" s="23">
        <f t="shared" si="15"/>
        <v>8.3623693379790941E-3</v>
      </c>
      <c r="K33" s="23">
        <f t="shared" si="16"/>
        <v>0</v>
      </c>
      <c r="L33" s="27">
        <f t="shared" si="1"/>
        <v>12</v>
      </c>
      <c r="M33" s="27">
        <f t="shared" si="2"/>
        <v>0</v>
      </c>
    </row>
    <row r="34" spans="2:13" ht="20" customHeight="1" x14ac:dyDescent="0.35">
      <c r="B34" s="28">
        <v>2500</v>
      </c>
      <c r="C34" s="28">
        <v>1768</v>
      </c>
      <c r="D34" s="28">
        <v>3075</v>
      </c>
      <c r="E34" s="22" t="s">
        <v>67</v>
      </c>
      <c r="F34" s="28">
        <v>2500</v>
      </c>
      <c r="G34" s="28">
        <v>1499</v>
      </c>
      <c r="H34" s="28">
        <v>2556</v>
      </c>
      <c r="I34" s="23">
        <f t="shared" si="14"/>
        <v>0</v>
      </c>
      <c r="J34" s="23">
        <f t="shared" si="15"/>
        <v>-0.15214932126696831</v>
      </c>
      <c r="K34" s="23">
        <f t="shared" si="16"/>
        <v>-0.16878048780487806</v>
      </c>
      <c r="L34" s="27">
        <f t="shared" si="1"/>
        <v>-269</v>
      </c>
      <c r="M34" s="27">
        <f t="shared" si="2"/>
        <v>-519</v>
      </c>
    </row>
    <row r="35" spans="2:13" ht="20" customHeight="1" x14ac:dyDescent="0.35">
      <c r="B35" s="28">
        <v>2500</v>
      </c>
      <c r="C35" s="28">
        <v>1768</v>
      </c>
      <c r="D35" s="28">
        <v>3075</v>
      </c>
      <c r="E35" s="22" t="s">
        <v>41</v>
      </c>
      <c r="F35" s="28">
        <v>2980</v>
      </c>
      <c r="G35" s="28">
        <v>1768</v>
      </c>
      <c r="H35" s="28">
        <v>3047</v>
      </c>
      <c r="I35" s="23">
        <f t="shared" si="14"/>
        <v>0.192</v>
      </c>
      <c r="J35" s="23">
        <f t="shared" si="15"/>
        <v>0</v>
      </c>
      <c r="K35" s="23">
        <f t="shared" si="16"/>
        <v>-9.1056910569105691E-3</v>
      </c>
      <c r="L35" s="27">
        <f t="shared" si="1"/>
        <v>0</v>
      </c>
      <c r="M35" s="27">
        <f t="shared" si="2"/>
        <v>-28</v>
      </c>
    </row>
    <row r="36" spans="2:13" ht="20" customHeight="1" x14ac:dyDescent="0.35">
      <c r="B36" s="28">
        <v>2500</v>
      </c>
      <c r="C36" s="28">
        <v>1768</v>
      </c>
      <c r="D36" s="28">
        <v>3075</v>
      </c>
      <c r="E36" s="22" t="s">
        <v>42</v>
      </c>
      <c r="F36" s="28">
        <v>3007</v>
      </c>
      <c r="G36" s="28">
        <v>1783</v>
      </c>
      <c r="H36" s="28">
        <v>3075</v>
      </c>
      <c r="I36" s="23">
        <f t="shared" si="14"/>
        <v>0.20280000000000001</v>
      </c>
      <c r="J36" s="23">
        <f t="shared" si="15"/>
        <v>8.4841628959276012E-3</v>
      </c>
      <c r="K36" s="23">
        <f t="shared" si="16"/>
        <v>0</v>
      </c>
      <c r="L36" s="27">
        <f t="shared" si="1"/>
        <v>15</v>
      </c>
      <c r="M36" s="27">
        <f t="shared" si="2"/>
        <v>0</v>
      </c>
    </row>
    <row r="37" spans="2:13" ht="20" customHeight="1" x14ac:dyDescent="0.35">
      <c r="B37" s="28">
        <v>2750</v>
      </c>
      <c r="C37" s="28">
        <v>1937</v>
      </c>
      <c r="D37" s="28">
        <v>3383</v>
      </c>
      <c r="E37" s="22" t="s">
        <v>67</v>
      </c>
      <c r="F37" s="28">
        <v>2750</v>
      </c>
      <c r="G37" s="28">
        <v>1639</v>
      </c>
      <c r="H37" s="28">
        <v>2812</v>
      </c>
      <c r="I37" s="23">
        <f t="shared" si="14"/>
        <v>0</v>
      </c>
      <c r="J37" s="23">
        <f t="shared" si="15"/>
        <v>-0.15384615384615385</v>
      </c>
      <c r="K37" s="23">
        <f t="shared" si="16"/>
        <v>-0.16878510198049068</v>
      </c>
      <c r="L37" s="27">
        <f t="shared" si="1"/>
        <v>-298</v>
      </c>
      <c r="M37" s="27">
        <f t="shared" si="2"/>
        <v>-571</v>
      </c>
    </row>
    <row r="38" spans="2:13" ht="20" customHeight="1" x14ac:dyDescent="0.35">
      <c r="B38" s="28">
        <v>2750</v>
      </c>
      <c r="C38" s="28">
        <v>1937</v>
      </c>
      <c r="D38" s="28">
        <v>3383</v>
      </c>
      <c r="E38" s="22" t="s">
        <v>41</v>
      </c>
      <c r="F38" s="28">
        <v>3282</v>
      </c>
      <c r="G38" s="28">
        <v>1937</v>
      </c>
      <c r="H38" s="28">
        <v>3356</v>
      </c>
      <c r="I38" s="23">
        <f t="shared" si="14"/>
        <v>0.19345454545454546</v>
      </c>
      <c r="J38" s="23">
        <f t="shared" si="15"/>
        <v>0</v>
      </c>
      <c r="K38" s="23">
        <f t="shared" si="16"/>
        <v>-7.9810818799881753E-3</v>
      </c>
      <c r="L38" s="27">
        <f t="shared" si="1"/>
        <v>0</v>
      </c>
      <c r="M38" s="27">
        <f t="shared" si="2"/>
        <v>-27</v>
      </c>
    </row>
    <row r="39" spans="2:13" ht="20" customHeight="1" x14ac:dyDescent="0.35">
      <c r="B39" s="28">
        <v>2750</v>
      </c>
      <c r="C39" s="28">
        <v>1937</v>
      </c>
      <c r="D39" s="28">
        <v>3383</v>
      </c>
      <c r="E39" s="22" t="s">
        <v>42</v>
      </c>
      <c r="F39" s="28">
        <v>3309</v>
      </c>
      <c r="G39" s="28">
        <v>1952</v>
      </c>
      <c r="H39" s="28">
        <v>3383</v>
      </c>
      <c r="I39" s="23">
        <f t="shared" si="14"/>
        <v>0.20327272727272727</v>
      </c>
      <c r="J39" s="23">
        <f t="shared" si="15"/>
        <v>7.7439339184305631E-3</v>
      </c>
      <c r="K39" s="23">
        <f t="shared" si="16"/>
        <v>0</v>
      </c>
      <c r="L39" s="27">
        <f t="shared" si="1"/>
        <v>15</v>
      </c>
      <c r="M39" s="27">
        <f t="shared" si="2"/>
        <v>0</v>
      </c>
    </row>
    <row r="40" spans="2:13" ht="20" customHeight="1" x14ac:dyDescent="0.35">
      <c r="B40" s="28">
        <v>3000</v>
      </c>
      <c r="C40" s="28">
        <v>2104</v>
      </c>
      <c r="D40" s="28">
        <v>3691</v>
      </c>
      <c r="E40" s="22" t="s">
        <v>67</v>
      </c>
      <c r="F40" s="28">
        <v>3000</v>
      </c>
      <c r="G40" s="28">
        <v>1779</v>
      </c>
      <c r="H40" s="28">
        <v>3068</v>
      </c>
      <c r="I40" s="23">
        <f t="shared" si="14"/>
        <v>0</v>
      </c>
      <c r="J40" s="23">
        <f t="shared" si="15"/>
        <v>-0.15446768060836502</v>
      </c>
      <c r="K40" s="23">
        <f t="shared" si="16"/>
        <v>-0.16878894608507181</v>
      </c>
      <c r="L40" s="27">
        <f t="shared" si="1"/>
        <v>-325</v>
      </c>
      <c r="M40" s="27">
        <f t="shared" si="2"/>
        <v>-623</v>
      </c>
    </row>
    <row r="41" spans="2:13" ht="20" customHeight="1" x14ac:dyDescent="0.35">
      <c r="B41" s="28">
        <v>3000</v>
      </c>
      <c r="C41" s="28">
        <v>2104</v>
      </c>
      <c r="D41" s="28">
        <v>3691</v>
      </c>
      <c r="E41" s="22" t="s">
        <v>41</v>
      </c>
      <c r="F41" s="28">
        <v>3582</v>
      </c>
      <c r="G41" s="28">
        <v>2104</v>
      </c>
      <c r="H41" s="28">
        <v>3663</v>
      </c>
      <c r="I41" s="23">
        <f t="shared" si="14"/>
        <v>0.19400000000000001</v>
      </c>
      <c r="J41" s="23">
        <f t="shared" si="15"/>
        <v>0</v>
      </c>
      <c r="K41" s="23">
        <f t="shared" si="16"/>
        <v>-7.5860200487672721E-3</v>
      </c>
      <c r="L41" s="27">
        <f t="shared" si="1"/>
        <v>0</v>
      </c>
      <c r="M41" s="27">
        <f t="shared" si="2"/>
        <v>-28</v>
      </c>
    </row>
    <row r="42" spans="2:13" ht="20" customHeight="1" x14ac:dyDescent="0.35">
      <c r="B42" s="28">
        <v>3000</v>
      </c>
      <c r="C42" s="28">
        <v>2104</v>
      </c>
      <c r="D42" s="28">
        <v>3691</v>
      </c>
      <c r="E42" s="22" t="s">
        <v>42</v>
      </c>
      <c r="F42" s="28">
        <v>3610</v>
      </c>
      <c r="G42" s="28">
        <v>2111</v>
      </c>
      <c r="H42" s="28">
        <v>3691</v>
      </c>
      <c r="I42" s="23">
        <f t="shared" si="14"/>
        <v>0.20333333333333334</v>
      </c>
      <c r="J42" s="23">
        <f t="shared" si="15"/>
        <v>3.326996197718631E-3</v>
      </c>
      <c r="K42" s="23">
        <f t="shared" si="16"/>
        <v>0</v>
      </c>
      <c r="L42" s="27">
        <f t="shared" si="1"/>
        <v>7</v>
      </c>
      <c r="M42" s="27">
        <f t="shared" si="2"/>
        <v>0</v>
      </c>
    </row>
    <row r="43" spans="2:13" ht="20" customHeight="1" x14ac:dyDescent="0.35">
      <c r="B43" s="28">
        <v>3250</v>
      </c>
      <c r="C43" s="28">
        <v>2280</v>
      </c>
      <c r="D43" s="28">
        <v>3998</v>
      </c>
      <c r="E43" s="22" t="s">
        <v>67</v>
      </c>
      <c r="F43" s="28">
        <v>3250</v>
      </c>
      <c r="G43" s="28">
        <v>1918</v>
      </c>
      <c r="H43" s="28">
        <v>3323</v>
      </c>
      <c r="I43" s="23">
        <f t="shared" si="14"/>
        <v>0</v>
      </c>
      <c r="J43" s="23">
        <f t="shared" si="15"/>
        <v>-0.1587719298245614</v>
      </c>
      <c r="K43" s="23">
        <f t="shared" si="16"/>
        <v>-0.16883441720860431</v>
      </c>
      <c r="L43" s="27">
        <f t="shared" si="1"/>
        <v>-362</v>
      </c>
      <c r="M43" s="27">
        <f t="shared" si="2"/>
        <v>-675</v>
      </c>
    </row>
    <row r="44" spans="2:13" ht="20" customHeight="1" x14ac:dyDescent="0.35">
      <c r="B44" s="28">
        <v>3250</v>
      </c>
      <c r="C44" s="28">
        <v>2280</v>
      </c>
      <c r="D44" s="28">
        <v>3998</v>
      </c>
      <c r="E44" s="22" t="s">
        <v>41</v>
      </c>
      <c r="F44" s="28">
        <v>3898</v>
      </c>
      <c r="G44" s="28">
        <v>2280</v>
      </c>
      <c r="H44" s="28">
        <v>3986</v>
      </c>
      <c r="I44" s="23">
        <f t="shared" si="14"/>
        <v>0.19938461538461538</v>
      </c>
      <c r="J44" s="23">
        <f t="shared" si="15"/>
        <v>0</v>
      </c>
      <c r="K44" s="23">
        <f t="shared" si="16"/>
        <v>-3.0015007503751876E-3</v>
      </c>
      <c r="L44" s="27">
        <f t="shared" si="1"/>
        <v>0</v>
      </c>
      <c r="M44" s="27">
        <f t="shared" si="2"/>
        <v>-12</v>
      </c>
    </row>
    <row r="45" spans="2:13" ht="20" customHeight="1" x14ac:dyDescent="0.35">
      <c r="B45" s="28">
        <v>3250</v>
      </c>
      <c r="C45" s="28">
        <v>2280</v>
      </c>
      <c r="D45" s="28">
        <v>3998</v>
      </c>
      <c r="E45" s="22" t="s">
        <v>42</v>
      </c>
      <c r="F45" s="28">
        <v>3910</v>
      </c>
      <c r="G45" s="28">
        <v>2287</v>
      </c>
      <c r="H45" s="28">
        <v>3998</v>
      </c>
      <c r="I45" s="23">
        <f t="shared" si="14"/>
        <v>0.20307692307692307</v>
      </c>
      <c r="J45" s="23">
        <f t="shared" si="15"/>
        <v>3.0701754385964912E-3</v>
      </c>
      <c r="K45" s="23">
        <f t="shared" si="16"/>
        <v>0</v>
      </c>
      <c r="L45" s="27">
        <f t="shared" si="1"/>
        <v>7</v>
      </c>
      <c r="M45" s="27">
        <f t="shared" si="2"/>
        <v>0</v>
      </c>
    </row>
    <row r="46" spans="2:13" ht="20" customHeight="1" x14ac:dyDescent="0.35">
      <c r="B46" s="28">
        <v>3500</v>
      </c>
      <c r="C46" s="28">
        <v>2454</v>
      </c>
      <c r="D46" s="28">
        <v>4306</v>
      </c>
      <c r="E46" s="22" t="s">
        <v>67</v>
      </c>
      <c r="F46" s="28">
        <v>3500</v>
      </c>
      <c r="G46" s="28">
        <v>2058</v>
      </c>
      <c r="H46" s="28">
        <v>3579</v>
      </c>
      <c r="I46" s="23">
        <f t="shared" si="14"/>
        <v>0</v>
      </c>
      <c r="J46" s="23">
        <f t="shared" si="15"/>
        <v>-0.16136919315403422</v>
      </c>
      <c r="K46" s="23">
        <f t="shared" si="16"/>
        <v>-0.16883418485833721</v>
      </c>
      <c r="L46" s="27">
        <f t="shared" si="1"/>
        <v>-396</v>
      </c>
      <c r="M46" s="27">
        <f t="shared" si="2"/>
        <v>-727</v>
      </c>
    </row>
    <row r="47" spans="2:13" ht="20" customHeight="1" x14ac:dyDescent="0.35">
      <c r="B47" s="28">
        <v>3500</v>
      </c>
      <c r="C47" s="28">
        <v>2454</v>
      </c>
      <c r="D47" s="28">
        <v>4306</v>
      </c>
      <c r="E47" s="22" t="s">
        <v>41</v>
      </c>
      <c r="F47" s="28">
        <v>4196</v>
      </c>
      <c r="G47" s="28">
        <v>2454</v>
      </c>
      <c r="H47" s="28">
        <v>4290</v>
      </c>
      <c r="I47" s="23">
        <f t="shared" si="14"/>
        <v>0.19885714285714284</v>
      </c>
      <c r="J47" s="23">
        <f t="shared" si="15"/>
        <v>0</v>
      </c>
      <c r="K47" s="23">
        <f t="shared" si="16"/>
        <v>-3.7157454714352067E-3</v>
      </c>
      <c r="L47" s="27">
        <f t="shared" si="1"/>
        <v>0</v>
      </c>
      <c r="M47" s="27">
        <f t="shared" si="2"/>
        <v>-16</v>
      </c>
    </row>
    <row r="48" spans="2:13" ht="20" customHeight="1" x14ac:dyDescent="0.35">
      <c r="B48" s="28">
        <v>3500</v>
      </c>
      <c r="C48" s="28">
        <v>2454</v>
      </c>
      <c r="D48" s="28">
        <v>4306</v>
      </c>
      <c r="E48" s="22" t="s">
        <v>42</v>
      </c>
      <c r="F48" s="28">
        <v>4211</v>
      </c>
      <c r="G48" s="28">
        <v>2463</v>
      </c>
      <c r="H48" s="28">
        <v>4306</v>
      </c>
      <c r="I48" s="23">
        <f t="shared" si="14"/>
        <v>0.20314285714285715</v>
      </c>
      <c r="J48" s="23">
        <f t="shared" si="15"/>
        <v>3.667481662591687E-3</v>
      </c>
      <c r="K48" s="23">
        <f t="shared" si="16"/>
        <v>0</v>
      </c>
      <c r="L48" s="27">
        <f t="shared" si="1"/>
        <v>9</v>
      </c>
      <c r="M48" s="27">
        <f t="shared" si="2"/>
        <v>0</v>
      </c>
    </row>
    <row r="49" spans="2:13" ht="20" customHeight="1" x14ac:dyDescent="0.35">
      <c r="B49" s="28">
        <v>3750</v>
      </c>
      <c r="C49" s="28">
        <v>2630</v>
      </c>
      <c r="D49" s="28">
        <v>4613</v>
      </c>
      <c r="E49" s="22" t="s">
        <v>67</v>
      </c>
      <c r="F49" s="28">
        <v>3750</v>
      </c>
      <c r="G49" s="28">
        <v>2193</v>
      </c>
      <c r="H49" s="28">
        <v>3834</v>
      </c>
      <c r="I49" s="23">
        <f t="shared" si="14"/>
        <v>0</v>
      </c>
      <c r="J49" s="23">
        <f t="shared" si="15"/>
        <v>-0.16615969581749049</v>
      </c>
      <c r="K49" s="23">
        <f t="shared" si="16"/>
        <v>-0.16887058313461956</v>
      </c>
      <c r="L49" s="27">
        <f t="shared" si="1"/>
        <v>-437</v>
      </c>
      <c r="M49" s="27">
        <f t="shared" si="2"/>
        <v>-779</v>
      </c>
    </row>
    <row r="50" spans="2:13" ht="20" customHeight="1" x14ac:dyDescent="0.35">
      <c r="B50" s="28">
        <v>3750</v>
      </c>
      <c r="C50" s="28">
        <v>2630</v>
      </c>
      <c r="D50" s="28">
        <v>4613</v>
      </c>
      <c r="E50" s="22" t="s">
        <v>41</v>
      </c>
      <c r="F50" s="28">
        <v>4496</v>
      </c>
      <c r="G50" s="28">
        <v>2630</v>
      </c>
      <c r="H50" s="28">
        <v>4597</v>
      </c>
      <c r="I50" s="23">
        <f t="shared" si="14"/>
        <v>0.19893333333333332</v>
      </c>
      <c r="J50" s="23">
        <f t="shared" si="15"/>
        <v>0</v>
      </c>
      <c r="K50" s="23">
        <f t="shared" si="16"/>
        <v>-3.4684587036635595E-3</v>
      </c>
      <c r="L50" s="27">
        <f t="shared" si="1"/>
        <v>0</v>
      </c>
      <c r="M50" s="27">
        <f t="shared" si="2"/>
        <v>-16</v>
      </c>
    </row>
    <row r="51" spans="2:13" ht="20" customHeight="1" x14ac:dyDescent="0.35">
      <c r="B51" s="28">
        <v>3750</v>
      </c>
      <c r="C51" s="28">
        <v>2630</v>
      </c>
      <c r="D51" s="28">
        <v>4613</v>
      </c>
      <c r="E51" s="22" t="s">
        <v>42</v>
      </c>
      <c r="F51" s="28">
        <v>4512</v>
      </c>
      <c r="G51" s="28">
        <v>2640</v>
      </c>
      <c r="H51" s="28">
        <v>4614</v>
      </c>
      <c r="I51" s="23">
        <f t="shared" si="14"/>
        <v>0.20319999999999999</v>
      </c>
      <c r="J51" s="23">
        <f t="shared" si="15"/>
        <v>3.8022813688212928E-3</v>
      </c>
      <c r="K51" s="23">
        <f t="shared" si="16"/>
        <v>2.1677866897897247E-4</v>
      </c>
      <c r="L51" s="27">
        <f t="shared" si="1"/>
        <v>10</v>
      </c>
      <c r="M51" s="27">
        <f t="shared" si="2"/>
        <v>1</v>
      </c>
    </row>
    <row r="52" spans="2:13" ht="20" customHeight="1" x14ac:dyDescent="0.35">
      <c r="B52" s="28">
        <v>4000</v>
      </c>
      <c r="C52" s="28">
        <v>2806</v>
      </c>
      <c r="D52" s="28">
        <v>4920</v>
      </c>
      <c r="E52" s="22" t="s">
        <v>67</v>
      </c>
      <c r="F52" s="28">
        <v>4000</v>
      </c>
      <c r="G52" s="28">
        <v>2340</v>
      </c>
      <c r="H52" s="28">
        <v>4090</v>
      </c>
      <c r="I52" s="23">
        <f t="shared" si="14"/>
        <v>0</v>
      </c>
      <c r="J52" s="23">
        <f t="shared" si="15"/>
        <v>-0.1660727013542409</v>
      </c>
      <c r="K52" s="23">
        <f t="shared" si="16"/>
        <v>-0.16869918699186992</v>
      </c>
      <c r="L52" s="27">
        <f t="shared" si="1"/>
        <v>-466</v>
      </c>
      <c r="M52" s="27">
        <f t="shared" si="2"/>
        <v>-830</v>
      </c>
    </row>
    <row r="53" spans="2:13" ht="20" customHeight="1" x14ac:dyDescent="0.35">
      <c r="B53" s="28">
        <v>4000</v>
      </c>
      <c r="C53" s="28">
        <v>2806</v>
      </c>
      <c r="D53" s="28">
        <v>4920</v>
      </c>
      <c r="E53" s="22" t="s">
        <v>41</v>
      </c>
      <c r="F53" s="28">
        <v>4798</v>
      </c>
      <c r="G53" s="28">
        <v>2806</v>
      </c>
      <c r="H53" s="28">
        <v>4906</v>
      </c>
      <c r="I53" s="23">
        <f t="shared" si="14"/>
        <v>0.19950000000000001</v>
      </c>
      <c r="J53" s="23">
        <f t="shared" si="15"/>
        <v>0</v>
      </c>
      <c r="K53" s="23">
        <f t="shared" si="16"/>
        <v>-2.8455284552845531E-3</v>
      </c>
      <c r="L53" s="27">
        <f t="shared" si="1"/>
        <v>0</v>
      </c>
      <c r="M53" s="27">
        <f t="shared" si="2"/>
        <v>-14</v>
      </c>
    </row>
    <row r="54" spans="2:13" ht="20" customHeight="1" x14ac:dyDescent="0.35">
      <c r="B54" s="28">
        <v>4000</v>
      </c>
      <c r="C54" s="28">
        <v>2806</v>
      </c>
      <c r="D54" s="28">
        <v>4920</v>
      </c>
      <c r="E54" s="22" t="s">
        <v>42</v>
      </c>
      <c r="F54" s="28">
        <v>4812</v>
      </c>
      <c r="G54" s="28">
        <v>2815</v>
      </c>
      <c r="H54" s="28">
        <v>4920</v>
      </c>
      <c r="I54" s="23">
        <f t="shared" si="14"/>
        <v>0.20300000000000001</v>
      </c>
      <c r="J54" s="23">
        <f t="shared" si="15"/>
        <v>3.2074126870990736E-3</v>
      </c>
      <c r="K54" s="23">
        <f t="shared" si="16"/>
        <v>0</v>
      </c>
      <c r="L54" s="27">
        <f t="shared" si="1"/>
        <v>9</v>
      </c>
      <c r="M54" s="27">
        <f t="shared" si="2"/>
        <v>0</v>
      </c>
    </row>
    <row r="55" spans="2:13" ht="20" customHeight="1" x14ac:dyDescent="0.35">
      <c r="B55" s="28">
        <v>4500</v>
      </c>
      <c r="C55" s="28">
        <v>3155</v>
      </c>
      <c r="D55" s="28">
        <v>5535</v>
      </c>
      <c r="E55" s="22" t="s">
        <v>67</v>
      </c>
      <c r="F55" s="28">
        <v>4500</v>
      </c>
      <c r="G55" s="28">
        <v>2632</v>
      </c>
      <c r="H55" s="28">
        <v>4601</v>
      </c>
      <c r="I55" s="23">
        <f t="shared" si="14"/>
        <v>0</v>
      </c>
      <c r="J55" s="23">
        <f t="shared" si="15"/>
        <v>-0.16576862123613312</v>
      </c>
      <c r="K55" s="23">
        <f t="shared" si="16"/>
        <v>-0.16874435411020777</v>
      </c>
      <c r="L55" s="27">
        <f t="shared" si="1"/>
        <v>-523</v>
      </c>
      <c r="M55" s="27">
        <f t="shared" si="2"/>
        <v>-934</v>
      </c>
    </row>
    <row r="56" spans="2:13" ht="20" customHeight="1" x14ac:dyDescent="0.35">
      <c r="B56" s="28">
        <v>4500</v>
      </c>
      <c r="C56" s="28">
        <v>3155</v>
      </c>
      <c r="D56" s="28">
        <v>5535</v>
      </c>
      <c r="E56" s="22" t="s">
        <v>41</v>
      </c>
      <c r="F56" s="28">
        <v>5395</v>
      </c>
      <c r="G56" s="28">
        <v>3155</v>
      </c>
      <c r="H56" s="28">
        <v>5516</v>
      </c>
      <c r="I56" s="23">
        <f t="shared" si="14"/>
        <v>0.19888888888888889</v>
      </c>
      <c r="J56" s="23">
        <f t="shared" si="15"/>
        <v>0</v>
      </c>
      <c r="K56" s="23">
        <f t="shared" si="16"/>
        <v>-3.4327009936766036E-3</v>
      </c>
      <c r="L56" s="27">
        <f t="shared" si="1"/>
        <v>0</v>
      </c>
      <c r="M56" s="27">
        <f t="shared" si="2"/>
        <v>-19</v>
      </c>
    </row>
    <row r="57" spans="2:13" ht="20" customHeight="1" x14ac:dyDescent="0.35">
      <c r="B57" s="28">
        <v>4500</v>
      </c>
      <c r="C57" s="28">
        <v>3155</v>
      </c>
      <c r="D57" s="28">
        <v>5535</v>
      </c>
      <c r="E57" s="22" t="s">
        <v>42</v>
      </c>
      <c r="F57" s="28">
        <v>5413</v>
      </c>
      <c r="G57" s="28">
        <v>3167</v>
      </c>
      <c r="H57" s="28">
        <v>5535</v>
      </c>
      <c r="I57" s="23">
        <f t="shared" si="14"/>
        <v>0.2028888888888889</v>
      </c>
      <c r="J57" s="23">
        <f t="shared" si="15"/>
        <v>3.8034865293185421E-3</v>
      </c>
      <c r="K57" s="23">
        <f t="shared" si="16"/>
        <v>0</v>
      </c>
      <c r="L57" s="27">
        <f t="shared" si="1"/>
        <v>12</v>
      </c>
      <c r="M57" s="27">
        <f t="shared" si="2"/>
        <v>0</v>
      </c>
    </row>
    <row r="58" spans="2:13" ht="20" customHeight="1" x14ac:dyDescent="0.35">
      <c r="B58" s="28">
        <v>9000</v>
      </c>
      <c r="C58" s="28">
        <v>6313</v>
      </c>
      <c r="D58" s="28">
        <v>11071</v>
      </c>
      <c r="E58" s="22" t="s">
        <v>67</v>
      </c>
      <c r="F58" s="28">
        <v>9000</v>
      </c>
      <c r="G58" s="28">
        <v>5265</v>
      </c>
      <c r="H58" s="28">
        <v>9203</v>
      </c>
      <c r="I58" s="23">
        <f t="shared" si="14"/>
        <v>0</v>
      </c>
      <c r="J58" s="23">
        <f t="shared" si="15"/>
        <v>-0.16600665293838113</v>
      </c>
      <c r="K58" s="23">
        <f t="shared" si="16"/>
        <v>-0.16872911209466174</v>
      </c>
      <c r="L58" s="27">
        <f t="shared" si="1"/>
        <v>-1048</v>
      </c>
      <c r="M58" s="27">
        <f t="shared" si="2"/>
        <v>-1868</v>
      </c>
    </row>
    <row r="59" spans="2:13" ht="20" customHeight="1" x14ac:dyDescent="0.35">
      <c r="B59" s="28">
        <v>9000</v>
      </c>
      <c r="C59" s="28">
        <v>6313</v>
      </c>
      <c r="D59" s="28">
        <v>11071</v>
      </c>
      <c r="E59" s="22" t="s">
        <v>41</v>
      </c>
      <c r="F59" s="28">
        <v>10792</v>
      </c>
      <c r="G59" s="28">
        <v>6313</v>
      </c>
      <c r="H59" s="28">
        <v>11035</v>
      </c>
      <c r="I59" s="23">
        <f t="shared" si="14"/>
        <v>0.1991111111111111</v>
      </c>
      <c r="J59" s="23">
        <f t="shared" si="15"/>
        <v>0</v>
      </c>
      <c r="K59" s="23">
        <f t="shared" si="16"/>
        <v>-3.2517387769849158E-3</v>
      </c>
      <c r="L59" s="27">
        <f t="shared" si="1"/>
        <v>0</v>
      </c>
      <c r="M59" s="27">
        <f t="shared" si="2"/>
        <v>-36</v>
      </c>
    </row>
    <row r="60" spans="2:13" ht="20" customHeight="1" x14ac:dyDescent="0.35">
      <c r="B60" s="28">
        <v>9000</v>
      </c>
      <c r="C60" s="28">
        <v>6313</v>
      </c>
      <c r="D60" s="28">
        <v>11071</v>
      </c>
      <c r="E60" s="22" t="s">
        <v>42</v>
      </c>
      <c r="F60" s="28">
        <v>10827</v>
      </c>
      <c r="G60" s="28">
        <v>6333</v>
      </c>
      <c r="H60" s="28">
        <v>11071</v>
      </c>
      <c r="I60" s="23">
        <f t="shared" si="14"/>
        <v>0.20300000000000001</v>
      </c>
      <c r="J60" s="23">
        <f t="shared" si="15"/>
        <v>3.168065895770632E-3</v>
      </c>
      <c r="K60" s="23">
        <f t="shared" si="16"/>
        <v>0</v>
      </c>
      <c r="L60" s="27">
        <f t="shared" si="1"/>
        <v>20</v>
      </c>
      <c r="M60" s="27">
        <f t="shared" si="2"/>
        <v>0</v>
      </c>
    </row>
    <row r="61" spans="2:13" ht="20" customHeight="1" x14ac:dyDescent="0.35">
      <c r="B61" s="28">
        <v>15000</v>
      </c>
      <c r="C61" s="28">
        <v>10521</v>
      </c>
      <c r="D61" s="28">
        <v>18451</v>
      </c>
      <c r="E61" s="22" t="s">
        <v>67</v>
      </c>
      <c r="F61" s="28">
        <v>15000</v>
      </c>
      <c r="G61" s="28">
        <v>8755</v>
      </c>
      <c r="H61" s="28">
        <v>15338</v>
      </c>
      <c r="I61" s="23">
        <f t="shared" si="14"/>
        <v>0</v>
      </c>
      <c r="J61" s="23">
        <f t="shared" si="15"/>
        <v>-0.16785476665716187</v>
      </c>
      <c r="K61" s="23">
        <f t="shared" si="16"/>
        <v>-0.16871714270229257</v>
      </c>
      <c r="L61" s="27">
        <f t="shared" si="1"/>
        <v>-1766</v>
      </c>
      <c r="M61" s="27">
        <f t="shared" si="2"/>
        <v>-3113</v>
      </c>
    </row>
    <row r="62" spans="2:13" ht="20" customHeight="1" x14ac:dyDescent="0.35">
      <c r="B62" s="28">
        <v>15000</v>
      </c>
      <c r="C62" s="28">
        <v>10521</v>
      </c>
      <c r="D62" s="28">
        <v>18451</v>
      </c>
      <c r="E62" s="22" t="s">
        <v>41</v>
      </c>
      <c r="F62" s="28">
        <v>17985</v>
      </c>
      <c r="G62" s="28">
        <v>10521</v>
      </c>
      <c r="H62" s="28">
        <v>18390</v>
      </c>
      <c r="I62" s="23">
        <f t="shared" ref="I62:I63" si="17">(F62-B62)/B62</f>
        <v>0.19900000000000001</v>
      </c>
      <c r="J62" s="23">
        <f t="shared" ref="J62:J63" si="18">(G62-C62)/C62</f>
        <v>0</v>
      </c>
      <c r="K62" s="23">
        <f t="shared" ref="K62:K63" si="19">(H62-D62)/D62</f>
        <v>-3.3060538724188392E-3</v>
      </c>
      <c r="L62" s="27">
        <f t="shared" ref="L62:L63" si="20">G62-C62</f>
        <v>0</v>
      </c>
      <c r="M62" s="27">
        <f t="shared" ref="M62:M63" si="21">H62-D62</f>
        <v>-61</v>
      </c>
    </row>
    <row r="63" spans="2:13" ht="20" customHeight="1" x14ac:dyDescent="0.35">
      <c r="B63" s="28">
        <v>15000</v>
      </c>
      <c r="C63" s="28">
        <v>10521</v>
      </c>
      <c r="D63" s="28">
        <v>18451</v>
      </c>
      <c r="E63" s="22" t="s">
        <v>42</v>
      </c>
      <c r="F63" s="28">
        <v>18045</v>
      </c>
      <c r="G63" s="28">
        <v>10556</v>
      </c>
      <c r="H63" s="28">
        <v>18451</v>
      </c>
      <c r="I63" s="23">
        <f t="shared" si="17"/>
        <v>0.20300000000000001</v>
      </c>
      <c r="J63" s="23">
        <f t="shared" si="18"/>
        <v>3.3266799733865601E-3</v>
      </c>
      <c r="K63" s="23">
        <f t="shared" si="19"/>
        <v>0</v>
      </c>
      <c r="L63" s="27">
        <f t="shared" si="20"/>
        <v>35</v>
      </c>
      <c r="M63" s="27">
        <f t="shared" si="21"/>
        <v>0</v>
      </c>
    </row>
    <row r="64" spans="2:13" ht="20" customHeight="1" x14ac:dyDescent="0.35"/>
    <row r="65" ht="20" customHeight="1" x14ac:dyDescent="0.35"/>
    <row r="66" ht="20" customHeight="1" x14ac:dyDescent="0.35"/>
    <row r="67" ht="20" customHeight="1" x14ac:dyDescent="0.35"/>
  </sheetData>
  <autoFilter ref="B3:K63" xr:uid="{00000000-0009-0000-0000-000003000000}"/>
  <mergeCells count="4">
    <mergeCell ref="I2:K2"/>
    <mergeCell ref="F2:H2"/>
    <mergeCell ref="B2:D2"/>
    <mergeCell ref="L2:M2"/>
  </mergeCells>
  <conditionalFormatting sqref="L4:L39">
    <cfRule type="cellIs" dxfId="35" priority="35" operator="lessThan">
      <formula>0</formula>
    </cfRule>
    <cfRule type="cellIs" dxfId="34" priority="36" operator="greaterThan">
      <formula>0</formula>
    </cfRule>
  </conditionalFormatting>
  <conditionalFormatting sqref="M4:M39">
    <cfRule type="cellIs" dxfId="33" priority="33" operator="lessThan">
      <formula>0</formula>
    </cfRule>
    <cfRule type="cellIs" dxfId="32" priority="34" operator="greaterThan">
      <formula>0</formula>
    </cfRule>
  </conditionalFormatting>
  <conditionalFormatting sqref="L40:L42">
    <cfRule type="cellIs" dxfId="31" priority="31" operator="lessThan">
      <formula>0</formula>
    </cfRule>
    <cfRule type="cellIs" dxfId="30" priority="32" operator="greaterThan">
      <formula>0</formula>
    </cfRule>
  </conditionalFormatting>
  <conditionalFormatting sqref="M40:M42">
    <cfRule type="cellIs" dxfId="29" priority="29" operator="lessThan">
      <formula>0</formula>
    </cfRule>
    <cfRule type="cellIs" dxfId="28" priority="30" operator="greaterThan">
      <formula>0</formula>
    </cfRule>
  </conditionalFormatting>
  <conditionalFormatting sqref="L43:L45">
    <cfRule type="cellIs" dxfId="27" priority="27" operator="lessThan">
      <formula>0</formula>
    </cfRule>
    <cfRule type="cellIs" dxfId="26" priority="28" operator="greaterThan">
      <formula>0</formula>
    </cfRule>
  </conditionalFormatting>
  <conditionalFormatting sqref="M43:M45">
    <cfRule type="cellIs" dxfId="25" priority="25" operator="lessThan">
      <formula>0</formula>
    </cfRule>
    <cfRule type="cellIs" dxfId="24" priority="26" operator="greaterThan">
      <formula>0</formula>
    </cfRule>
  </conditionalFormatting>
  <conditionalFormatting sqref="L46:L48">
    <cfRule type="cellIs" dxfId="23" priority="23" operator="lessThan">
      <formula>0</formula>
    </cfRule>
    <cfRule type="cellIs" dxfId="22" priority="24" operator="greaterThan">
      <formula>0</formula>
    </cfRule>
  </conditionalFormatting>
  <conditionalFormatting sqref="M46:M48">
    <cfRule type="cellIs" dxfId="21" priority="21" operator="lessThan">
      <formula>0</formula>
    </cfRule>
    <cfRule type="cellIs" dxfId="20" priority="22" operator="greaterThan">
      <formula>0</formula>
    </cfRule>
  </conditionalFormatting>
  <conditionalFormatting sqref="L49:L51">
    <cfRule type="cellIs" dxfId="19" priority="19" operator="lessThan">
      <formula>0</formula>
    </cfRule>
    <cfRule type="cellIs" dxfId="18" priority="20" operator="greaterThan">
      <formula>0</formula>
    </cfRule>
  </conditionalFormatting>
  <conditionalFormatting sqref="M49:M51">
    <cfRule type="cellIs" dxfId="17" priority="17" operator="lessThan">
      <formula>0</formula>
    </cfRule>
    <cfRule type="cellIs" dxfId="16" priority="18" operator="greaterThan">
      <formula>0</formula>
    </cfRule>
  </conditionalFormatting>
  <conditionalFormatting sqref="L52:L54">
    <cfRule type="cellIs" dxfId="15" priority="15" operator="lessThan">
      <formula>0</formula>
    </cfRule>
    <cfRule type="cellIs" dxfId="14" priority="16" operator="greaterThan">
      <formula>0</formula>
    </cfRule>
  </conditionalFormatting>
  <conditionalFormatting sqref="M52:M54">
    <cfRule type="cellIs" dxfId="13" priority="13" operator="lessThan">
      <formula>0</formula>
    </cfRule>
    <cfRule type="cellIs" dxfId="12" priority="14" operator="greaterThan">
      <formula>0</formula>
    </cfRule>
  </conditionalFormatting>
  <conditionalFormatting sqref="L55:L57">
    <cfRule type="cellIs" dxfId="11" priority="11" operator="lessThan">
      <formula>0</formula>
    </cfRule>
    <cfRule type="cellIs" dxfId="10" priority="12" operator="greaterThan">
      <formula>0</formula>
    </cfRule>
  </conditionalFormatting>
  <conditionalFormatting sqref="M55:M57">
    <cfRule type="cellIs" dxfId="9" priority="9" operator="lessThan">
      <formula>0</formula>
    </cfRule>
    <cfRule type="cellIs" dxfId="8" priority="10" operator="greaterThan">
      <formula>0</formula>
    </cfRule>
  </conditionalFormatting>
  <conditionalFormatting sqref="L58:L60">
    <cfRule type="cellIs" dxfId="7" priority="7" operator="lessThan">
      <formula>0</formula>
    </cfRule>
    <cfRule type="cellIs" dxfId="6" priority="8" operator="greaterThan">
      <formula>0</formula>
    </cfRule>
  </conditionalFormatting>
  <conditionalFormatting sqref="M58:M60">
    <cfRule type="cellIs" dxfId="5" priority="5" operator="lessThan">
      <formula>0</formula>
    </cfRule>
    <cfRule type="cellIs" dxfId="4" priority="6" operator="greaterThan">
      <formula>0</formula>
    </cfRule>
  </conditionalFormatting>
  <conditionalFormatting sqref="L61:L63">
    <cfRule type="cellIs" dxfId="3" priority="3" operator="lessThan">
      <formula>0</formula>
    </cfRule>
    <cfRule type="cellIs" dxfId="2" priority="4" operator="greaterThan">
      <formula>0</formula>
    </cfRule>
  </conditionalFormatting>
  <conditionalFormatting sqref="M61:M63">
    <cfRule type="cellIs" dxfId="1" priority="1" operator="lessThan">
      <formula>0</formula>
    </cfRule>
    <cfRule type="cellIs" dxfId="0" priority="2" operator="greaterThan">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4AF1A-7048-4D72-BE07-12629476FA86}">
  <dimension ref="B2:N15"/>
  <sheetViews>
    <sheetView workbookViewId="0">
      <selection activeCell="A15" sqref="A15:XFD15"/>
    </sheetView>
  </sheetViews>
  <sheetFormatPr defaultRowHeight="14.5" x14ac:dyDescent="0.35"/>
  <cols>
    <col min="5" max="5" width="8.7265625" style="30"/>
  </cols>
  <sheetData>
    <row r="2" spans="2:14" ht="63" x14ac:dyDescent="0.35">
      <c r="B2" s="24" t="s">
        <v>76</v>
      </c>
      <c r="C2" s="24" t="s">
        <v>77</v>
      </c>
      <c r="D2" s="24" t="s">
        <v>78</v>
      </c>
      <c r="E2" s="24" t="s">
        <v>68</v>
      </c>
      <c r="F2" s="24" t="s">
        <v>69</v>
      </c>
      <c r="G2" s="24" t="s">
        <v>70</v>
      </c>
      <c r="H2" s="24" t="s">
        <v>74</v>
      </c>
      <c r="I2" s="24" t="s">
        <v>73</v>
      </c>
      <c r="J2" s="24" t="s">
        <v>71</v>
      </c>
      <c r="K2" s="24" t="s">
        <v>72</v>
      </c>
      <c r="L2" s="24" t="s">
        <v>74</v>
      </c>
      <c r="M2" s="24" t="s">
        <v>73</v>
      </c>
      <c r="N2" s="24" t="s">
        <v>75</v>
      </c>
    </row>
    <row r="3" spans="2:14" x14ac:dyDescent="0.35">
      <c r="B3" s="28">
        <v>1900</v>
      </c>
      <c r="C3" s="28">
        <v>1367</v>
      </c>
      <c r="D3" s="28">
        <v>2338</v>
      </c>
      <c r="E3" s="28">
        <f t="shared" ref="E3:E15" si="0">ROUND(C3*1.05,0)</f>
        <v>1435</v>
      </c>
      <c r="F3" s="31">
        <v>2000</v>
      </c>
      <c r="G3" s="31">
        <v>2460</v>
      </c>
      <c r="H3" s="31">
        <f>G3-D3</f>
        <v>122</v>
      </c>
      <c r="I3" s="32">
        <f>(G3-D3)/D3</f>
        <v>5.218135158254919E-2</v>
      </c>
      <c r="J3" s="31">
        <v>2384</v>
      </c>
      <c r="K3" s="31">
        <v>2438</v>
      </c>
      <c r="L3" s="31">
        <f>K3-D3</f>
        <v>100</v>
      </c>
      <c r="M3" s="32">
        <f>(K3-D3)/D3</f>
        <v>4.2771599657827203E-2</v>
      </c>
      <c r="N3" s="33">
        <f>H3-L3</f>
        <v>22</v>
      </c>
    </row>
    <row r="4" spans="2:14" x14ac:dyDescent="0.35">
      <c r="B4" s="28">
        <v>1950</v>
      </c>
      <c r="C4" s="28">
        <v>1401</v>
      </c>
      <c r="D4" s="28">
        <v>2399</v>
      </c>
      <c r="E4" s="28">
        <f t="shared" si="0"/>
        <v>1471</v>
      </c>
      <c r="F4" s="31">
        <v>2054</v>
      </c>
      <c r="G4" s="31">
        <v>2526</v>
      </c>
      <c r="H4" s="31">
        <f t="shared" ref="H4:H15" si="1">G4-D4</f>
        <v>127</v>
      </c>
      <c r="I4" s="32">
        <f t="shared" ref="I4:I15" si="2">(G4-D4)/D4</f>
        <v>5.2938724468528556E-2</v>
      </c>
      <c r="J4" s="31">
        <v>2450</v>
      </c>
      <c r="K4" s="31">
        <v>2505</v>
      </c>
      <c r="L4" s="31">
        <f t="shared" ref="L4:L15" si="3">K4-D4</f>
        <v>106</v>
      </c>
      <c r="M4" s="32">
        <f t="shared" ref="M4:M15" si="4">(K4-D4)/D4</f>
        <v>4.418507711546478E-2</v>
      </c>
      <c r="N4" s="33">
        <f t="shared" ref="N4:N15" si="5">H4-L4</f>
        <v>21</v>
      </c>
    </row>
    <row r="5" spans="2:14" x14ac:dyDescent="0.35">
      <c r="B5" s="28">
        <v>2000</v>
      </c>
      <c r="C5" s="28">
        <v>1435</v>
      </c>
      <c r="D5" s="28">
        <v>2460</v>
      </c>
      <c r="E5" s="28">
        <f t="shared" si="0"/>
        <v>1507</v>
      </c>
      <c r="F5" s="31">
        <v>2108</v>
      </c>
      <c r="G5" s="31">
        <v>2593</v>
      </c>
      <c r="H5" s="31">
        <f t="shared" si="1"/>
        <v>133</v>
      </c>
      <c r="I5" s="32">
        <f t="shared" si="2"/>
        <v>5.4065040650406501E-2</v>
      </c>
      <c r="J5" s="31">
        <v>2512</v>
      </c>
      <c r="K5" s="31">
        <v>2569</v>
      </c>
      <c r="L5" s="31">
        <f t="shared" si="3"/>
        <v>109</v>
      </c>
      <c r="M5" s="32">
        <f t="shared" si="4"/>
        <v>4.4308943089430897E-2</v>
      </c>
      <c r="N5" s="33">
        <f t="shared" si="5"/>
        <v>24</v>
      </c>
    </row>
    <row r="6" spans="2:14" x14ac:dyDescent="0.35">
      <c r="B6" s="28">
        <v>2500</v>
      </c>
      <c r="C6" s="28">
        <v>1768</v>
      </c>
      <c r="D6" s="28">
        <v>3075</v>
      </c>
      <c r="E6" s="28">
        <f t="shared" si="0"/>
        <v>1856</v>
      </c>
      <c r="F6" s="31">
        <v>2628</v>
      </c>
      <c r="G6" s="31">
        <v>3233</v>
      </c>
      <c r="H6" s="31">
        <f t="shared" si="1"/>
        <v>158</v>
      </c>
      <c r="I6" s="32">
        <f t="shared" si="2"/>
        <v>5.1382113821138213E-2</v>
      </c>
      <c r="J6" s="31">
        <v>3139</v>
      </c>
      <c r="K6" s="31">
        <v>3210</v>
      </c>
      <c r="L6" s="31">
        <f t="shared" si="3"/>
        <v>135</v>
      </c>
      <c r="M6" s="32">
        <f t="shared" si="4"/>
        <v>4.3902439024390241E-2</v>
      </c>
      <c r="N6" s="33">
        <f t="shared" si="5"/>
        <v>23</v>
      </c>
    </row>
    <row r="7" spans="2:14" x14ac:dyDescent="0.35">
      <c r="B7" s="28">
        <v>2750</v>
      </c>
      <c r="C7" s="28">
        <v>1937</v>
      </c>
      <c r="D7" s="28">
        <v>3383</v>
      </c>
      <c r="E7" s="28">
        <f t="shared" si="0"/>
        <v>2034</v>
      </c>
      <c r="F7" s="31">
        <v>2893</v>
      </c>
      <c r="G7" s="31">
        <v>3558</v>
      </c>
      <c r="H7" s="31">
        <f t="shared" si="1"/>
        <v>175</v>
      </c>
      <c r="I7" s="32">
        <f t="shared" si="2"/>
        <v>5.1729234407330772E-2</v>
      </c>
      <c r="J7" s="31">
        <v>3457</v>
      </c>
      <c r="K7" s="31">
        <v>3535</v>
      </c>
      <c r="L7" s="31">
        <f t="shared" si="3"/>
        <v>152</v>
      </c>
      <c r="M7" s="32">
        <f t="shared" si="4"/>
        <v>4.4930535028081586E-2</v>
      </c>
      <c r="N7" s="33">
        <f t="shared" si="5"/>
        <v>23</v>
      </c>
    </row>
    <row r="8" spans="2:14" x14ac:dyDescent="0.35">
      <c r="B8" s="28">
        <v>3000</v>
      </c>
      <c r="C8" s="28">
        <v>2104</v>
      </c>
      <c r="D8" s="28">
        <v>3691</v>
      </c>
      <c r="E8" s="28">
        <f t="shared" si="0"/>
        <v>2209</v>
      </c>
      <c r="F8" s="31">
        <v>3150</v>
      </c>
      <c r="G8" s="31">
        <v>3876</v>
      </c>
      <c r="H8" s="31">
        <f t="shared" si="1"/>
        <v>185</v>
      </c>
      <c r="I8" s="32">
        <f t="shared" si="2"/>
        <v>5.0121918179355185E-2</v>
      </c>
      <c r="J8" s="31">
        <v>3776</v>
      </c>
      <c r="K8" s="31">
        <v>3861</v>
      </c>
      <c r="L8" s="31">
        <f t="shared" si="3"/>
        <v>170</v>
      </c>
      <c r="M8" s="32">
        <f t="shared" si="4"/>
        <v>4.605797886751558E-2</v>
      </c>
      <c r="N8" s="33">
        <f t="shared" si="5"/>
        <v>15</v>
      </c>
    </row>
    <row r="9" spans="2:14" x14ac:dyDescent="0.35">
      <c r="B9" s="28">
        <v>3250</v>
      </c>
      <c r="C9" s="28">
        <v>2280</v>
      </c>
      <c r="D9" s="28">
        <v>3998</v>
      </c>
      <c r="E9" s="28">
        <f t="shared" si="0"/>
        <v>2394</v>
      </c>
      <c r="F9" s="31">
        <v>3413</v>
      </c>
      <c r="G9" s="31">
        <v>4198</v>
      </c>
      <c r="H9" s="31">
        <f t="shared" si="1"/>
        <v>200</v>
      </c>
      <c r="I9" s="32">
        <f t="shared" si="2"/>
        <v>5.0025012506253123E-2</v>
      </c>
      <c r="J9" s="31">
        <v>4092</v>
      </c>
      <c r="K9" s="31">
        <v>4184</v>
      </c>
      <c r="L9" s="31">
        <f t="shared" si="3"/>
        <v>186</v>
      </c>
      <c r="M9" s="32">
        <f t="shared" si="4"/>
        <v>4.652326163081541E-2</v>
      </c>
      <c r="N9" s="33">
        <f t="shared" si="5"/>
        <v>14</v>
      </c>
    </row>
    <row r="10" spans="2:14" x14ac:dyDescent="0.35">
      <c r="B10" s="28">
        <v>3500</v>
      </c>
      <c r="C10" s="28">
        <v>2454</v>
      </c>
      <c r="D10" s="28">
        <v>4306</v>
      </c>
      <c r="E10" s="28">
        <f t="shared" si="0"/>
        <v>2577</v>
      </c>
      <c r="F10" s="31">
        <v>3674</v>
      </c>
      <c r="G10" s="31">
        <v>4518</v>
      </c>
      <c r="H10" s="31">
        <f t="shared" si="1"/>
        <v>212</v>
      </c>
      <c r="I10" s="32">
        <f t="shared" si="2"/>
        <v>4.923362749651649E-2</v>
      </c>
      <c r="J10" s="31">
        <v>4406</v>
      </c>
      <c r="K10" s="31">
        <v>4505</v>
      </c>
      <c r="L10" s="31">
        <f t="shared" si="3"/>
        <v>199</v>
      </c>
      <c r="M10" s="32">
        <f t="shared" si="4"/>
        <v>4.6214584300975386E-2</v>
      </c>
      <c r="N10" s="33">
        <f t="shared" si="5"/>
        <v>13</v>
      </c>
    </row>
    <row r="11" spans="2:14" x14ac:dyDescent="0.35">
      <c r="B11" s="28">
        <v>3750</v>
      </c>
      <c r="C11" s="28">
        <v>2630</v>
      </c>
      <c r="D11" s="28">
        <v>4613</v>
      </c>
      <c r="E11" s="28">
        <f t="shared" si="0"/>
        <v>2762</v>
      </c>
      <c r="F11" s="31">
        <v>3938</v>
      </c>
      <c r="G11" s="31">
        <v>4844</v>
      </c>
      <c r="H11" s="31">
        <f t="shared" si="1"/>
        <v>231</v>
      </c>
      <c r="I11" s="32">
        <f t="shared" si="2"/>
        <v>5.007587253414264E-2</v>
      </c>
      <c r="J11" s="31">
        <v>4722</v>
      </c>
      <c r="K11" s="31">
        <v>4828</v>
      </c>
      <c r="L11" s="31">
        <f t="shared" si="3"/>
        <v>215</v>
      </c>
      <c r="M11" s="32">
        <f t="shared" si="4"/>
        <v>4.6607413830479082E-2</v>
      </c>
      <c r="N11" s="33">
        <f t="shared" si="5"/>
        <v>16</v>
      </c>
    </row>
    <row r="12" spans="2:14" x14ac:dyDescent="0.35">
      <c r="B12" s="28">
        <v>4000</v>
      </c>
      <c r="C12" s="28">
        <v>2806</v>
      </c>
      <c r="D12" s="28">
        <v>4920</v>
      </c>
      <c r="E12" s="28">
        <f t="shared" si="0"/>
        <v>2946</v>
      </c>
      <c r="F12" s="31">
        <v>4200</v>
      </c>
      <c r="G12" s="31">
        <v>5167</v>
      </c>
      <c r="H12" s="31">
        <f t="shared" si="1"/>
        <v>247</v>
      </c>
      <c r="I12" s="32">
        <f t="shared" si="2"/>
        <v>5.0203252032520324E-2</v>
      </c>
      <c r="J12" s="31">
        <v>5036</v>
      </c>
      <c r="K12" s="31">
        <v>5149</v>
      </c>
      <c r="L12" s="31">
        <f t="shared" si="3"/>
        <v>229</v>
      </c>
      <c r="M12" s="32">
        <f t="shared" si="4"/>
        <v>4.6544715447154474E-2</v>
      </c>
      <c r="N12" s="33">
        <f t="shared" si="5"/>
        <v>18</v>
      </c>
    </row>
    <row r="13" spans="2:14" x14ac:dyDescent="0.35">
      <c r="B13" s="28">
        <v>4500</v>
      </c>
      <c r="C13" s="28">
        <v>3155</v>
      </c>
      <c r="D13" s="28">
        <v>5535</v>
      </c>
      <c r="E13" s="28">
        <f t="shared" si="0"/>
        <v>3313</v>
      </c>
      <c r="F13" s="31">
        <v>4724</v>
      </c>
      <c r="G13" s="31">
        <v>5811</v>
      </c>
      <c r="H13" s="31">
        <f t="shared" si="1"/>
        <v>276</v>
      </c>
      <c r="I13" s="32">
        <f t="shared" si="2"/>
        <v>4.9864498644986453E-2</v>
      </c>
      <c r="J13" s="31">
        <v>5663</v>
      </c>
      <c r="K13" s="31">
        <v>5790</v>
      </c>
      <c r="L13" s="31">
        <f t="shared" si="3"/>
        <v>255</v>
      </c>
      <c r="M13" s="32">
        <f t="shared" si="4"/>
        <v>4.6070460704607047E-2</v>
      </c>
      <c r="N13" s="33">
        <f t="shared" si="5"/>
        <v>21</v>
      </c>
    </row>
    <row r="14" spans="2:14" x14ac:dyDescent="0.35">
      <c r="B14" s="28">
        <v>9000</v>
      </c>
      <c r="C14" s="28">
        <v>6313</v>
      </c>
      <c r="D14" s="28">
        <v>11071</v>
      </c>
      <c r="E14" s="28">
        <f t="shared" si="0"/>
        <v>6629</v>
      </c>
      <c r="F14" s="31">
        <v>9451</v>
      </c>
      <c r="G14" s="31">
        <v>11624</v>
      </c>
      <c r="H14" s="31">
        <f t="shared" si="1"/>
        <v>553</v>
      </c>
      <c r="I14" s="32">
        <f t="shared" si="2"/>
        <v>4.9950320657573842E-2</v>
      </c>
      <c r="J14" s="31">
        <v>11332</v>
      </c>
      <c r="K14" s="31">
        <v>11587</v>
      </c>
      <c r="L14" s="31">
        <f t="shared" si="3"/>
        <v>516</v>
      </c>
      <c r="M14" s="32">
        <f t="shared" si="4"/>
        <v>4.6608255803450453E-2</v>
      </c>
      <c r="N14" s="33">
        <f t="shared" si="5"/>
        <v>37</v>
      </c>
    </row>
    <row r="15" spans="2:14" x14ac:dyDescent="0.35">
      <c r="B15" s="28">
        <v>15000</v>
      </c>
      <c r="C15" s="28">
        <v>10521</v>
      </c>
      <c r="D15" s="28">
        <v>18451</v>
      </c>
      <c r="E15" s="28">
        <f t="shared" si="0"/>
        <v>11047</v>
      </c>
      <c r="F15" s="31">
        <v>15750</v>
      </c>
      <c r="G15" s="31">
        <v>19373</v>
      </c>
      <c r="H15" s="31">
        <f t="shared" si="1"/>
        <v>922</v>
      </c>
      <c r="I15" s="32">
        <f t="shared" si="2"/>
        <v>4.9970191317543766E-2</v>
      </c>
      <c r="J15" s="31">
        <v>18884</v>
      </c>
      <c r="K15" s="31">
        <v>19309</v>
      </c>
      <c r="L15" s="31">
        <f t="shared" si="3"/>
        <v>858</v>
      </c>
      <c r="M15" s="32">
        <f t="shared" si="4"/>
        <v>4.650154463172728E-2</v>
      </c>
      <c r="N15" s="33">
        <f t="shared" si="5"/>
        <v>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DF4EA-F986-470D-A105-6792ECFCD362}">
  <dimension ref="B2:N15"/>
  <sheetViews>
    <sheetView workbookViewId="0">
      <selection activeCell="F9" sqref="F9"/>
    </sheetView>
  </sheetViews>
  <sheetFormatPr defaultRowHeight="14.5" x14ac:dyDescent="0.35"/>
  <cols>
    <col min="5" max="5" width="8.7265625" style="30"/>
  </cols>
  <sheetData>
    <row r="2" spans="2:14" ht="63" x14ac:dyDescent="0.35">
      <c r="B2" s="24" t="s">
        <v>76</v>
      </c>
      <c r="C2" s="24" t="s">
        <v>77</v>
      </c>
      <c r="D2" s="24" t="s">
        <v>78</v>
      </c>
      <c r="E2" s="24" t="s">
        <v>79</v>
      </c>
      <c r="F2" s="24" t="s">
        <v>69</v>
      </c>
      <c r="G2" s="24" t="s">
        <v>70</v>
      </c>
      <c r="H2" s="24" t="s">
        <v>74</v>
      </c>
      <c r="I2" s="24" t="s">
        <v>73</v>
      </c>
      <c r="J2" s="24" t="s">
        <v>71</v>
      </c>
      <c r="K2" s="24" t="s">
        <v>72</v>
      </c>
      <c r="L2" s="24" t="s">
        <v>74</v>
      </c>
      <c r="M2" s="24" t="s">
        <v>73</v>
      </c>
      <c r="N2" s="24" t="s">
        <v>75</v>
      </c>
    </row>
    <row r="3" spans="2:14" x14ac:dyDescent="0.35">
      <c r="B3" s="28">
        <v>1900</v>
      </c>
      <c r="C3" s="28">
        <v>1367</v>
      </c>
      <c r="D3" s="28">
        <v>2338</v>
      </c>
      <c r="E3" s="28">
        <f>ROUND(C3*1.1,0)</f>
        <v>1504</v>
      </c>
      <c r="F3" s="31">
        <v>2104</v>
      </c>
      <c r="G3" s="31">
        <v>2587</v>
      </c>
      <c r="H3" s="31">
        <f>G3-D3</f>
        <v>249</v>
      </c>
      <c r="I3" s="32">
        <f>(G3-D3)/D3</f>
        <v>0.10650128314798973</v>
      </c>
      <c r="J3" s="31">
        <v>2508</v>
      </c>
      <c r="K3" s="31">
        <v>2564</v>
      </c>
      <c r="L3" s="31">
        <f>K3-D3</f>
        <v>226</v>
      </c>
      <c r="M3" s="32">
        <f>(K3-D3)/D3</f>
        <v>9.6663815226689473E-2</v>
      </c>
      <c r="N3" s="33">
        <f>H3-L3</f>
        <v>23</v>
      </c>
    </row>
    <row r="4" spans="2:14" x14ac:dyDescent="0.35">
      <c r="B4" s="28">
        <v>1950</v>
      </c>
      <c r="C4" s="28">
        <v>1401</v>
      </c>
      <c r="D4" s="28">
        <v>2399</v>
      </c>
      <c r="E4" s="28">
        <f t="shared" ref="E4:E15" si="0">ROUND(C4*1.1,0)</f>
        <v>1541</v>
      </c>
      <c r="F4" s="31">
        <v>2159</v>
      </c>
      <c r="G4" s="31">
        <v>2655</v>
      </c>
      <c r="H4" s="31">
        <f t="shared" ref="H4:H15" si="1">G4-D4</f>
        <v>256</v>
      </c>
      <c r="I4" s="32">
        <f t="shared" ref="I4:I15" si="2">(G4-D4)/D4</f>
        <v>0.1067111296373489</v>
      </c>
      <c r="J4" s="31">
        <v>2575</v>
      </c>
      <c r="K4" s="31">
        <v>2633</v>
      </c>
      <c r="L4" s="31">
        <f t="shared" ref="L4:L15" si="3">K4-D4</f>
        <v>234</v>
      </c>
      <c r="M4" s="32">
        <f t="shared" ref="M4:M15" si="4">(K4-D4)/D4</f>
        <v>9.7540641934139222E-2</v>
      </c>
      <c r="N4" s="33">
        <f t="shared" ref="N4:N15" si="5">H4-L4</f>
        <v>22</v>
      </c>
    </row>
    <row r="5" spans="2:14" x14ac:dyDescent="0.35">
      <c r="B5" s="28">
        <v>2000</v>
      </c>
      <c r="C5" s="28">
        <v>1435</v>
      </c>
      <c r="D5" s="28">
        <v>2460</v>
      </c>
      <c r="E5" s="28">
        <f t="shared" si="0"/>
        <v>1579</v>
      </c>
      <c r="F5" s="31">
        <v>2215</v>
      </c>
      <c r="G5" s="31">
        <v>2725</v>
      </c>
      <c r="H5" s="31">
        <f t="shared" si="1"/>
        <v>265</v>
      </c>
      <c r="I5" s="32">
        <f t="shared" si="2"/>
        <v>0.10772357723577236</v>
      </c>
      <c r="J5" s="31">
        <v>2643</v>
      </c>
      <c r="K5" s="31">
        <v>2702</v>
      </c>
      <c r="L5" s="31">
        <f t="shared" si="3"/>
        <v>242</v>
      </c>
      <c r="M5" s="32">
        <f t="shared" si="4"/>
        <v>9.8373983739837398E-2</v>
      </c>
      <c r="N5" s="33">
        <f t="shared" si="5"/>
        <v>23</v>
      </c>
    </row>
    <row r="6" spans="2:14" x14ac:dyDescent="0.35">
      <c r="B6" s="28">
        <v>2500</v>
      </c>
      <c r="C6" s="28">
        <v>1768</v>
      </c>
      <c r="D6" s="28">
        <v>3075</v>
      </c>
      <c r="E6" s="28">
        <f t="shared" si="0"/>
        <v>1945</v>
      </c>
      <c r="F6" s="31">
        <v>2762</v>
      </c>
      <c r="G6" s="31">
        <v>3397</v>
      </c>
      <c r="H6" s="31">
        <f t="shared" si="1"/>
        <v>322</v>
      </c>
      <c r="I6" s="32">
        <f t="shared" si="2"/>
        <v>0.10471544715447155</v>
      </c>
      <c r="J6" s="31">
        <v>3298</v>
      </c>
      <c r="K6" s="31">
        <v>3372</v>
      </c>
      <c r="L6" s="31">
        <f t="shared" si="3"/>
        <v>297</v>
      </c>
      <c r="M6" s="32">
        <f t="shared" si="4"/>
        <v>9.6585365853658539E-2</v>
      </c>
      <c r="N6" s="33">
        <f t="shared" si="5"/>
        <v>25</v>
      </c>
    </row>
    <row r="7" spans="2:14" x14ac:dyDescent="0.35">
      <c r="B7" s="28">
        <v>2750</v>
      </c>
      <c r="C7" s="28">
        <v>1937</v>
      </c>
      <c r="D7" s="28">
        <v>3383</v>
      </c>
      <c r="E7" s="28">
        <f t="shared" si="0"/>
        <v>2131</v>
      </c>
      <c r="F7" s="31">
        <v>3038</v>
      </c>
      <c r="G7" s="31">
        <v>3737</v>
      </c>
      <c r="H7" s="31">
        <f t="shared" si="1"/>
        <v>354</v>
      </c>
      <c r="I7" s="32">
        <f t="shared" si="2"/>
        <v>0.10464085131540053</v>
      </c>
      <c r="J7" s="31">
        <v>3643</v>
      </c>
      <c r="K7" s="31">
        <v>3725</v>
      </c>
      <c r="L7" s="31">
        <f t="shared" si="3"/>
        <v>342</v>
      </c>
      <c r="M7" s="32">
        <f t="shared" si="4"/>
        <v>0.10109370381318357</v>
      </c>
      <c r="N7" s="33">
        <f t="shared" si="5"/>
        <v>12</v>
      </c>
    </row>
    <row r="8" spans="2:14" x14ac:dyDescent="0.35">
      <c r="B8" s="28">
        <v>3000</v>
      </c>
      <c r="C8" s="28">
        <v>2104</v>
      </c>
      <c r="D8" s="28">
        <v>3691</v>
      </c>
      <c r="E8" s="28">
        <f t="shared" si="0"/>
        <v>2314</v>
      </c>
      <c r="F8" s="31">
        <v>3301</v>
      </c>
      <c r="G8" s="31">
        <v>4061</v>
      </c>
      <c r="H8" s="31">
        <f t="shared" si="1"/>
        <v>370</v>
      </c>
      <c r="I8" s="32">
        <f t="shared" si="2"/>
        <v>0.10024383635871037</v>
      </c>
      <c r="J8" s="31">
        <v>3956</v>
      </c>
      <c r="K8" s="31">
        <v>4045</v>
      </c>
      <c r="L8" s="31">
        <f t="shared" si="3"/>
        <v>354</v>
      </c>
      <c r="M8" s="32">
        <f t="shared" si="4"/>
        <v>9.5908967759414793E-2</v>
      </c>
      <c r="N8" s="33">
        <f t="shared" si="5"/>
        <v>16</v>
      </c>
    </row>
    <row r="9" spans="2:14" x14ac:dyDescent="0.35">
      <c r="B9" s="28">
        <v>3250</v>
      </c>
      <c r="C9" s="28">
        <v>2280</v>
      </c>
      <c r="D9" s="28">
        <v>3998</v>
      </c>
      <c r="E9" s="28">
        <f t="shared" si="0"/>
        <v>2508</v>
      </c>
      <c r="F9" s="31">
        <v>3576</v>
      </c>
      <c r="G9" s="31">
        <v>4398</v>
      </c>
      <c r="H9" s="31">
        <f t="shared" si="1"/>
        <v>400</v>
      </c>
      <c r="I9" s="32">
        <f t="shared" si="2"/>
        <v>0.10005002501250625</v>
      </c>
      <c r="J9" s="31">
        <v>4288</v>
      </c>
      <c r="K9" s="31">
        <v>4384</v>
      </c>
      <c r="L9" s="31">
        <f t="shared" si="3"/>
        <v>386</v>
      </c>
      <c r="M9" s="32">
        <f t="shared" si="4"/>
        <v>9.654827413706854E-2</v>
      </c>
      <c r="N9" s="33">
        <f t="shared" si="5"/>
        <v>14</v>
      </c>
    </row>
    <row r="10" spans="2:14" x14ac:dyDescent="0.35">
      <c r="B10" s="28">
        <v>3500</v>
      </c>
      <c r="C10" s="28">
        <v>2454</v>
      </c>
      <c r="D10" s="28">
        <v>4306</v>
      </c>
      <c r="E10" s="28">
        <f t="shared" si="0"/>
        <v>2699</v>
      </c>
      <c r="F10" s="31">
        <v>3848</v>
      </c>
      <c r="G10" s="31">
        <v>4733</v>
      </c>
      <c r="H10" s="31">
        <f t="shared" si="1"/>
        <v>427</v>
      </c>
      <c r="I10" s="32">
        <f t="shared" si="2"/>
        <v>9.9163957268927072E-2</v>
      </c>
      <c r="J10" s="31">
        <v>4614</v>
      </c>
      <c r="K10" s="31">
        <v>4718</v>
      </c>
      <c r="L10" s="31">
        <f t="shared" si="3"/>
        <v>412</v>
      </c>
      <c r="M10" s="32">
        <f t="shared" si="4"/>
        <v>9.5680445889456567E-2</v>
      </c>
      <c r="N10" s="33">
        <f t="shared" si="5"/>
        <v>15</v>
      </c>
    </row>
    <row r="11" spans="2:14" x14ac:dyDescent="0.35">
      <c r="B11" s="28">
        <v>3750</v>
      </c>
      <c r="C11" s="28">
        <v>2630</v>
      </c>
      <c r="D11" s="28">
        <v>4613</v>
      </c>
      <c r="E11" s="28">
        <f t="shared" si="0"/>
        <v>2893</v>
      </c>
      <c r="F11" s="31">
        <v>4125</v>
      </c>
      <c r="G11" s="31">
        <v>5075</v>
      </c>
      <c r="H11" s="31">
        <f t="shared" si="1"/>
        <v>462</v>
      </c>
      <c r="I11" s="32">
        <f t="shared" si="2"/>
        <v>0.10015174506828528</v>
      </c>
      <c r="J11" s="31">
        <v>4945</v>
      </c>
      <c r="K11" s="31">
        <v>5056</v>
      </c>
      <c r="L11" s="31">
        <f t="shared" si="3"/>
        <v>443</v>
      </c>
      <c r="M11" s="32">
        <f t="shared" si="4"/>
        <v>9.6032950357684804E-2</v>
      </c>
      <c r="N11" s="33">
        <f t="shared" si="5"/>
        <v>19</v>
      </c>
    </row>
    <row r="12" spans="2:14" x14ac:dyDescent="0.35">
      <c r="B12" s="28">
        <v>4000</v>
      </c>
      <c r="C12" s="28">
        <v>2806</v>
      </c>
      <c r="D12" s="28">
        <v>4920</v>
      </c>
      <c r="E12" s="28">
        <f t="shared" si="0"/>
        <v>3087</v>
      </c>
      <c r="F12" s="31">
        <v>4401</v>
      </c>
      <c r="G12" s="31">
        <v>5413</v>
      </c>
      <c r="H12" s="31">
        <f t="shared" si="1"/>
        <v>493</v>
      </c>
      <c r="I12" s="32">
        <f t="shared" si="2"/>
        <v>0.10020325203252033</v>
      </c>
      <c r="J12" s="31">
        <v>5277</v>
      </c>
      <c r="K12" s="31">
        <v>5396</v>
      </c>
      <c r="L12" s="31">
        <f t="shared" si="3"/>
        <v>476</v>
      </c>
      <c r="M12" s="32">
        <f t="shared" si="4"/>
        <v>9.674796747967479E-2</v>
      </c>
      <c r="N12" s="33">
        <f t="shared" si="5"/>
        <v>17</v>
      </c>
    </row>
    <row r="13" spans="2:14" x14ac:dyDescent="0.35">
      <c r="B13" s="28">
        <v>4500</v>
      </c>
      <c r="C13" s="28">
        <v>3155</v>
      </c>
      <c r="D13" s="28">
        <v>5535</v>
      </c>
      <c r="E13" s="28">
        <f t="shared" si="0"/>
        <v>3471</v>
      </c>
      <c r="F13" s="31">
        <v>4949</v>
      </c>
      <c r="G13" s="31">
        <v>6087</v>
      </c>
      <c r="H13" s="31">
        <f t="shared" si="1"/>
        <v>552</v>
      </c>
      <c r="I13" s="32">
        <f t="shared" si="2"/>
        <v>9.9728997289972907E-2</v>
      </c>
      <c r="J13" s="31">
        <v>5935</v>
      </c>
      <c r="K13" s="31">
        <v>6069</v>
      </c>
      <c r="L13" s="31">
        <f t="shared" si="3"/>
        <v>534</v>
      </c>
      <c r="M13" s="32">
        <f t="shared" si="4"/>
        <v>9.6476964769647691E-2</v>
      </c>
      <c r="N13" s="33">
        <f t="shared" si="5"/>
        <v>18</v>
      </c>
    </row>
    <row r="14" spans="2:14" x14ac:dyDescent="0.35">
      <c r="B14" s="28">
        <v>9000</v>
      </c>
      <c r="C14" s="28">
        <v>6313</v>
      </c>
      <c r="D14" s="28">
        <v>11071</v>
      </c>
      <c r="E14" s="28">
        <f t="shared" si="0"/>
        <v>6944</v>
      </c>
      <c r="F14" s="31">
        <v>9902</v>
      </c>
      <c r="G14" s="31">
        <v>12181</v>
      </c>
      <c r="H14" s="31">
        <f t="shared" si="1"/>
        <v>1110</v>
      </c>
      <c r="I14" s="32">
        <f t="shared" si="2"/>
        <v>0.10026194562370157</v>
      </c>
      <c r="J14" s="31">
        <v>11871</v>
      </c>
      <c r="K14" s="31">
        <v>12138</v>
      </c>
      <c r="L14" s="31">
        <f t="shared" si="3"/>
        <v>1067</v>
      </c>
      <c r="M14" s="32">
        <f t="shared" si="4"/>
        <v>9.6377924306747353E-2</v>
      </c>
      <c r="N14" s="33">
        <f t="shared" si="5"/>
        <v>43</v>
      </c>
    </row>
    <row r="15" spans="2:14" x14ac:dyDescent="0.35">
      <c r="B15" s="28">
        <v>15000</v>
      </c>
      <c r="C15" s="28">
        <v>10521</v>
      </c>
      <c r="D15" s="28">
        <v>18451</v>
      </c>
      <c r="E15" s="28">
        <f t="shared" si="0"/>
        <v>11573</v>
      </c>
      <c r="F15" s="31">
        <v>16501</v>
      </c>
      <c r="G15" s="31">
        <v>20296</v>
      </c>
      <c r="H15" s="31">
        <f t="shared" si="1"/>
        <v>1845</v>
      </c>
      <c r="I15" s="32">
        <f t="shared" si="2"/>
        <v>9.9994580239553418E-2</v>
      </c>
      <c r="J15" s="31">
        <v>19783</v>
      </c>
      <c r="K15" s="31">
        <v>20228</v>
      </c>
      <c r="L15" s="31">
        <f t="shared" si="3"/>
        <v>1777</v>
      </c>
      <c r="M15" s="32">
        <f t="shared" si="4"/>
        <v>9.6309143135873396E-2</v>
      </c>
      <c r="N15" s="33">
        <f t="shared" si="5"/>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Simulator</vt:lpstr>
      <vt:lpstr>Simulator_impozit0</vt:lpstr>
      <vt:lpstr>Calcul_deduceri</vt:lpstr>
      <vt:lpstr>Modificari_01012018</vt:lpstr>
      <vt:lpstr>Majorari5%</vt:lpstr>
      <vt:lpstr>Majorari10%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AIB</dc:creator>
  <cp:lastModifiedBy>AIB</cp:lastModifiedBy>
  <dcterms:created xsi:type="dcterms:W3CDTF">2017-10-31T13:07:35Z</dcterms:created>
  <dcterms:modified xsi:type="dcterms:W3CDTF">2017-11-03T13:20:04Z</dcterms:modified>
</cp:coreProperties>
</file>